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koerveju\Desktop\Dokumente\"/>
    </mc:Choice>
  </mc:AlternateContent>
  <bookViews>
    <workbookView xWindow="-120" yWindow="-120" windowWidth="29040" windowHeight="17640" firstSheet="2" activeTab="6"/>
  </bookViews>
  <sheets>
    <sheet name="Anleitung" sheetId="3" r:id="rId1"/>
    <sheet name="Rohwurst" sheetId="4" r:id="rId2"/>
    <sheet name="Brühwurst" sheetId="2" r:id="rId3"/>
    <sheet name="Zerlegekosten" sheetId="5" r:id="rId4"/>
    <sheet name="Fertigungsgemeinkosten" sheetId="6" r:id="rId5"/>
    <sheet name="Vertriebsgemeinkosten" sheetId="8" r:id="rId6"/>
    <sheet name="Gemeinkostensatz" sheetId="7"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5" l="1"/>
  <c r="B39" i="8"/>
  <c r="B36" i="8"/>
  <c r="B18" i="8"/>
  <c r="B16" i="7"/>
  <c r="B15" i="7"/>
  <c r="B14" i="7"/>
  <c r="B5" i="7"/>
  <c r="B6" i="7"/>
  <c r="B7" i="7"/>
  <c r="B8" i="7"/>
  <c r="B9" i="7"/>
  <c r="B10" i="7"/>
  <c r="B4" i="7"/>
  <c r="B32" i="7"/>
  <c r="B18" i="7" l="1"/>
  <c r="B16" i="5"/>
  <c r="B30" i="6"/>
  <c r="B18" i="6"/>
  <c r="D30" i="2"/>
  <c r="A63" i="2" s="1"/>
  <c r="D23" i="2"/>
  <c r="C23" i="2"/>
  <c r="D17" i="2"/>
  <c r="A51" i="2" s="1"/>
  <c r="D18" i="2"/>
  <c r="A52" i="2" s="1"/>
  <c r="D19" i="2"/>
  <c r="A53" i="2" s="1"/>
  <c r="D20" i="2"/>
  <c r="A54" i="2" s="1"/>
  <c r="D21" i="2"/>
  <c r="A55" i="2" s="1"/>
  <c r="D22" i="2"/>
  <c r="A56" i="2" s="1"/>
  <c r="D16" i="2"/>
  <c r="A50" i="2" s="1"/>
  <c r="D7" i="2"/>
  <c r="A41" i="2" s="1"/>
  <c r="D8" i="2"/>
  <c r="D9" i="2"/>
  <c r="A43" i="2" s="1"/>
  <c r="D10" i="2"/>
  <c r="A44" i="2" s="1"/>
  <c r="D11" i="2"/>
  <c r="A45" i="2" s="1"/>
  <c r="D12" i="2"/>
  <c r="D13" i="2"/>
  <c r="A47" i="2" s="1"/>
  <c r="D14" i="2"/>
  <c r="A48" i="2" s="1"/>
  <c r="G48" i="2" s="1"/>
  <c r="D6" i="2"/>
  <c r="E103" i="2"/>
  <c r="E113" i="2" s="1"/>
  <c r="E47" i="2" s="1"/>
  <c r="E92" i="2"/>
  <c r="E97" i="2" s="1"/>
  <c r="E37" i="2"/>
  <c r="A46" i="2"/>
  <c r="E92" i="4"/>
  <c r="E100" i="4"/>
  <c r="E44" i="4" s="1"/>
  <c r="E81" i="4"/>
  <c r="E85" i="4" s="1"/>
  <c r="E36" i="4" s="1"/>
  <c r="A58" i="4"/>
  <c r="A57" i="4"/>
  <c r="E103" i="4"/>
  <c r="E47" i="4" s="1"/>
  <c r="E102" i="4"/>
  <c r="E46" i="4" s="1"/>
  <c r="E101" i="4"/>
  <c r="E45" i="4" s="1"/>
  <c r="E99" i="4"/>
  <c r="E98" i="4"/>
  <c r="E43" i="4" s="1"/>
  <c r="E97" i="4"/>
  <c r="E42" i="4" s="1"/>
  <c r="E95" i="4"/>
  <c r="E40" i="4" s="1"/>
  <c r="E94" i="4"/>
  <c r="E39" i="4" s="1"/>
  <c r="E32" i="4"/>
  <c r="D19" i="4"/>
  <c r="D18" i="4"/>
  <c r="A47" i="4" s="1"/>
  <c r="D17" i="4"/>
  <c r="A46" i="4" s="1"/>
  <c r="D16" i="4"/>
  <c r="A45" i="4" s="1"/>
  <c r="D15" i="4"/>
  <c r="A44" i="4" s="1"/>
  <c r="D14" i="4"/>
  <c r="A43" i="4" s="1"/>
  <c r="D13" i="4"/>
  <c r="A42" i="4" s="1"/>
  <c r="D12" i="4"/>
  <c r="A41" i="4" s="1"/>
  <c r="D11" i="4"/>
  <c r="A40" i="4" s="1"/>
  <c r="D10" i="4"/>
  <c r="A39" i="4" s="1"/>
  <c r="D9" i="4"/>
  <c r="A38" i="4" s="1"/>
  <c r="D8" i="4"/>
  <c r="A37" i="4" s="1"/>
  <c r="D7" i="4"/>
  <c r="A36" i="4" s="1"/>
  <c r="D6" i="4"/>
  <c r="D5" i="4"/>
  <c r="A34" i="4" s="1"/>
  <c r="B32" i="6" l="1"/>
  <c r="B29" i="5"/>
  <c r="D25" i="2"/>
  <c r="A58" i="2" s="1"/>
  <c r="D27" i="2"/>
  <c r="A60" i="2" s="1"/>
  <c r="G60" i="2" s="1"/>
  <c r="D29" i="2"/>
  <c r="A62" i="2" s="1"/>
  <c r="G62" i="2" s="1"/>
  <c r="D28" i="2"/>
  <c r="A61" i="2" s="1"/>
  <c r="G61" i="2" s="1"/>
  <c r="B23" i="2"/>
  <c r="E94" i="2"/>
  <c r="E50" i="2" s="1"/>
  <c r="G50" i="2" s="1"/>
  <c r="E107" i="2"/>
  <c r="G68" i="2"/>
  <c r="E98" i="2"/>
  <c r="E110" i="2"/>
  <c r="E111" i="2"/>
  <c r="E45" i="2" s="1"/>
  <c r="E106" i="2"/>
  <c r="E114" i="2"/>
  <c r="A42" i="2"/>
  <c r="E95" i="2"/>
  <c r="E108" i="2"/>
  <c r="E53" i="2" s="1"/>
  <c r="E112" i="2"/>
  <c r="A40" i="2"/>
  <c r="E96" i="2"/>
  <c r="E41" i="2" s="1"/>
  <c r="E105" i="2"/>
  <c r="E109" i="2"/>
  <c r="D26" i="2"/>
  <c r="A59" i="2" s="1"/>
  <c r="G59" i="2" s="1"/>
  <c r="E96" i="4"/>
  <c r="E41" i="4" s="1"/>
  <c r="G43" i="4"/>
  <c r="G36" i="4"/>
  <c r="G42" i="4"/>
  <c r="G39" i="4"/>
  <c r="G46" i="4"/>
  <c r="G47" i="4"/>
  <c r="G40" i="4"/>
  <c r="G45" i="4"/>
  <c r="G57" i="4"/>
  <c r="G44" i="4"/>
  <c r="G41" i="4"/>
  <c r="B19" i="4"/>
  <c r="D23" i="4"/>
  <c r="A51" i="4" s="1"/>
  <c r="G51" i="4" s="1"/>
  <c r="E83" i="4"/>
  <c r="E34" i="4" s="1"/>
  <c r="G34" i="4" s="1"/>
  <c r="E87" i="4"/>
  <c r="E38" i="4" s="1"/>
  <c r="G38" i="4" s="1"/>
  <c r="D24" i="4"/>
  <c r="A52" i="4" s="1"/>
  <c r="G52" i="4" s="1"/>
  <c r="A35" i="4"/>
  <c r="E84" i="4"/>
  <c r="E35" i="4" s="1"/>
  <c r="D22" i="4"/>
  <c r="A50" i="4" s="1"/>
  <c r="G50" i="4" s="1"/>
  <c r="E86" i="4"/>
  <c r="E37" i="4" s="1"/>
  <c r="G37" i="4" s="1"/>
  <c r="D21" i="4"/>
  <c r="A49" i="4" s="1"/>
  <c r="G49" i="4" s="1"/>
  <c r="D25" i="4"/>
  <c r="A53" i="4" s="1"/>
  <c r="G53" i="4" s="1"/>
  <c r="G58" i="2" l="1"/>
  <c r="G53" i="2"/>
  <c r="E56" i="2"/>
  <c r="E46" i="2"/>
  <c r="G46" i="2" s="1"/>
  <c r="E42" i="2"/>
  <c r="E52" i="2"/>
  <c r="G47" i="2"/>
  <c r="E43" i="2"/>
  <c r="G43" i="2" s="1"/>
  <c r="E54" i="2"/>
  <c r="G54" i="2" s="1"/>
  <c r="G41" i="2"/>
  <c r="E40" i="2"/>
  <c r="G40" i="2" s="1"/>
  <c r="E44" i="2"/>
  <c r="E55" i="2"/>
  <c r="G55" i="2" s="1"/>
  <c r="G45" i="2"/>
  <c r="E51" i="2"/>
  <c r="G51" i="2" s="1"/>
  <c r="G44" i="2"/>
  <c r="G52" i="2"/>
  <c r="D33" i="2"/>
  <c r="C32" i="2" s="1"/>
  <c r="D65" i="2" s="1"/>
  <c r="G65" i="2" s="1"/>
  <c r="A67" i="2"/>
  <c r="G42" i="2"/>
  <c r="G35" i="4"/>
  <c r="A56" i="4"/>
  <c r="D28" i="4"/>
  <c r="C27" i="4" s="1"/>
  <c r="D54" i="4" s="1"/>
  <c r="G54" i="4" s="1"/>
  <c r="G67" i="2" l="1"/>
  <c r="G69" i="2" s="1"/>
  <c r="A68" i="2"/>
  <c r="A69" i="2" s="1"/>
  <c r="G56" i="4"/>
  <c r="G58" i="4" s="1"/>
  <c r="G59" i="4" s="1"/>
  <c r="G60" i="4" s="1"/>
  <c r="A70" i="2" l="1"/>
  <c r="A71" i="2" s="1"/>
  <c r="G70" i="2"/>
  <c r="G71" i="2" s="1"/>
  <c r="A59" i="4"/>
  <c r="A60" i="4" s="1"/>
  <c r="G61" i="4"/>
  <c r="G62" i="4" s="1"/>
  <c r="G72" i="2" l="1"/>
  <c r="G73" i="2" s="1"/>
  <c r="G63" i="4"/>
  <c r="G64" i="4" s="1"/>
  <c r="G65" i="4" s="1"/>
  <c r="G74" i="2" l="1"/>
  <c r="G75" i="2" s="1"/>
  <c r="G76" i="2" s="1"/>
  <c r="B35" i="7"/>
</calcChain>
</file>

<file path=xl/sharedStrings.xml><?xml version="1.0" encoding="utf-8"?>
<sst xmlns="http://schemas.openxmlformats.org/spreadsheetml/2006/main" count="604" uniqueCount="194">
  <si>
    <t>Materialberechnung für Öko-Rohwurst</t>
  </si>
  <si>
    <t>kg</t>
  </si>
  <si>
    <t>Sortierung</t>
  </si>
  <si>
    <t>Angaben laut Rezept</t>
  </si>
  <si>
    <t>Abzuwiegende Menge</t>
  </si>
  <si>
    <t>R I</t>
  </si>
  <si>
    <t>R II</t>
  </si>
  <si>
    <t>R III</t>
  </si>
  <si>
    <t>R IV</t>
  </si>
  <si>
    <t>R V</t>
  </si>
  <si>
    <t>S I</t>
  </si>
  <si>
    <t>S II</t>
  </si>
  <si>
    <t>S III</t>
  </si>
  <si>
    <t>S IV</t>
  </si>
  <si>
    <t>S V</t>
  </si>
  <si>
    <t>S VII</t>
  </si>
  <si>
    <t>S VIII</t>
  </si>
  <si>
    <t>S IX</t>
  </si>
  <si>
    <t>S X</t>
  </si>
  <si>
    <t>Achtung</t>
  </si>
  <si>
    <t xml:space="preserve">Salz  </t>
  </si>
  <si>
    <t>g</t>
  </si>
  <si>
    <t>Senfmehl</t>
  </si>
  <si>
    <t>Gewürze</t>
  </si>
  <si>
    <t>Öko-Zucker</t>
  </si>
  <si>
    <t>Starterkulturen</t>
  </si>
  <si>
    <t>Stück</t>
  </si>
  <si>
    <t>Gesamtgewicht</t>
  </si>
  <si>
    <t>Kalkulation Öko-Rohwurst</t>
  </si>
  <si>
    <t>Herzustellende Wurstmasse</t>
  </si>
  <si>
    <t>Gewicht in kg</t>
  </si>
  <si>
    <t>Benötigtes Material</t>
  </si>
  <si>
    <t>Preis pro kg</t>
  </si>
  <si>
    <t xml:space="preserve"> Preis</t>
  </si>
  <si>
    <t xml:space="preserve">Salz </t>
  </si>
  <si>
    <t>Därme/Stück</t>
  </si>
  <si>
    <t>Materialgewicht</t>
  </si>
  <si>
    <t>Materialpreis</t>
  </si>
  <si>
    <t>Herstellungsverlust</t>
  </si>
  <si>
    <t>Fertigungskosten</t>
  </si>
  <si>
    <t>Fertiggewicht</t>
  </si>
  <si>
    <t>Fertigungspreis</t>
  </si>
  <si>
    <t>Verkaufsverlust</t>
  </si>
  <si>
    <t>Gemeinkosten</t>
  </si>
  <si>
    <t>Verkaufsgewicht</t>
  </si>
  <si>
    <t>Selbstkostenpreis</t>
  </si>
  <si>
    <t>Gewinn</t>
  </si>
  <si>
    <t>Nettoverkaufspreis</t>
  </si>
  <si>
    <t>MwSt</t>
  </si>
  <si>
    <t>Bruttoverkaufspreis</t>
  </si>
  <si>
    <t>BruttoVP pro kg</t>
  </si>
  <si>
    <t xml:space="preserve">In die Wurstkalkulation sind die nötigen Materialien, Kosten, Verluste und der </t>
  </si>
  <si>
    <t>Den Preis für die einzelnen Fleischsortierungen erhält  man automatisch, wenn man den</t>
  </si>
  <si>
    <t xml:space="preserve">Durchschnittspreis für Rind und Schweinefleisch, den man in den jeweiligen  </t>
  </si>
  <si>
    <t>Fleischkalkulationen errechnet hat, in die unten stehenden Tabellen einsetzt.</t>
  </si>
  <si>
    <t>Diese Werte werden dann vom Programm in die Wurstkalkulation übernommen</t>
  </si>
  <si>
    <t>und beim Eintragen der Kilogrammwerte aktiviert.</t>
  </si>
  <si>
    <t>Öko-Rindfleisch</t>
  </si>
  <si>
    <t>Durchschnittspreis/kg</t>
  </si>
  <si>
    <t>Preis</t>
  </si>
  <si>
    <t>Abschnitte R I</t>
  </si>
  <si>
    <t>Abschnitte R II</t>
  </si>
  <si>
    <t>Abschnitte R III</t>
  </si>
  <si>
    <t>Abschnitte R IV</t>
  </si>
  <si>
    <t>Abschnitte R V</t>
  </si>
  <si>
    <t>Öko-Schweinefleisch</t>
  </si>
  <si>
    <t>Faktor</t>
  </si>
  <si>
    <t xml:space="preserve">S I (magere, sehnenarme Abschnitte) </t>
  </si>
  <si>
    <t>S II sehnenfrei mit 5 % sichtbarem Fett)</t>
  </si>
  <si>
    <t>S III ( magere, sehnige Abschnitte)</t>
  </si>
  <si>
    <t>S IV (magere Bauchabschnitte)</t>
  </si>
  <si>
    <t>S V (kernige Bauchabschnitte)</t>
  </si>
  <si>
    <t>S VI (Backen- und magere Wammenabschnitte)</t>
  </si>
  <si>
    <t>S VII (Kammspeck ohne Schwarte)</t>
  </si>
  <si>
    <t>S VIII (Rückenspeck ohne Schwarte)</t>
  </si>
  <si>
    <t>S IX (Fettabschnitt von Bug und Schinken)</t>
  </si>
  <si>
    <t>S X (schmalzige Fettabschnitte)</t>
  </si>
  <si>
    <t xml:space="preserve">Rohstoffpreise </t>
  </si>
  <si>
    <t xml:space="preserve"> (Durchschnittspreise laut Fleischkalkulation)</t>
  </si>
  <si>
    <t>Blau unterlegte Kästchen müssen ausgefüllt werden!</t>
  </si>
  <si>
    <t>Die Prozentzahlen (Spalte C) sind den Rezepten zu entnehmen.</t>
  </si>
  <si>
    <t>Wenn die nötigen blauen Kästchen ausgefüllt sind, werden die anderen Werte automatisch errechnet.</t>
  </si>
  <si>
    <t>Achtung! Kontrollzeile zeigt Rezeptmängel auf. Fettgehalt gilt nur für schnittfeste Rohwurst!</t>
  </si>
  <si>
    <t>Die Anzahl der Därme errechnet sich aus Materialgewicht geteilt durch Füllmenge pro Darm.</t>
  </si>
  <si>
    <t>Erläuterungen</t>
  </si>
  <si>
    <r>
      <t>Die Zugabemengen</t>
    </r>
    <r>
      <rPr>
        <b/>
        <sz val="11"/>
        <color theme="1"/>
        <rFont val="Calibri"/>
        <family val="2"/>
        <scheme val="minor"/>
      </rPr>
      <t xml:space="preserve"> pro kg</t>
    </r>
    <r>
      <rPr>
        <sz val="11"/>
        <color theme="1"/>
        <rFont val="Calibri"/>
        <family val="2"/>
        <scheme val="minor"/>
      </rPr>
      <t xml:space="preserve"> Fleisch und Fett eintragen.</t>
    </r>
  </si>
  <si>
    <t>Därme Füllmenge in kg</t>
  </si>
  <si>
    <t>Die Menge wird von oben übernommen</t>
  </si>
  <si>
    <t>Der Preis wird automatisch aus der Rohstoffpreisliste (Öko-Rindfleisch) übernommen.</t>
  </si>
  <si>
    <t>Der Preis wird automatisch aus der Rohstoffpreisliste (Öko-Schweinefleisch) übernommen.</t>
  </si>
  <si>
    <t>Preis pro Darm eintragen</t>
  </si>
  <si>
    <t>Kilopreise für die Zutaten eintragen</t>
  </si>
  <si>
    <t>Die Fertigungskosten berechnen sich aus dem Gewicht von Fleisch und Fett mal dem Fertigungskostensatz.</t>
  </si>
  <si>
    <t>Mehrwertsteuersatz von 7 oder 19 %</t>
  </si>
  <si>
    <t>Vorgegebene Werte von Herstellungsverlust, Verkaufsverlust, Gemeinkosten und Selbstkosten sind Beispiele!</t>
  </si>
  <si>
    <t>angestrebte Gewinn in die blauen Kästchen einzusetzen.</t>
  </si>
  <si>
    <t>Bitte die Einkaufspreis aktualisieren! Die Kilopreise für die Wurstkalkulation werden von hier übernommen!</t>
  </si>
  <si>
    <t>Anhaltspunkt ist der Preis pro kg Schlachtgewicht durch Ausschlachtung 50 %</t>
  </si>
  <si>
    <t>Anhaltspunkt ist der Preis pro kg Schlachtgewicht durch Ausschlachtung 66 %</t>
  </si>
  <si>
    <t>Bitte Einkaufspreis aktualisieren! Die Kilopreise für die Wurstkalkulation werden von hier übernommen!</t>
  </si>
  <si>
    <t>Materialberechnung für Öko-Brühwurst</t>
  </si>
  <si>
    <t xml:space="preserve">Herzustellende Masse laut Rezept </t>
  </si>
  <si>
    <t>Brätmaterial</t>
  </si>
  <si>
    <t>S VI</t>
  </si>
  <si>
    <t>Eis</t>
  </si>
  <si>
    <t>Einlagematerial</t>
  </si>
  <si>
    <t xml:space="preserve">Salz für Brät </t>
  </si>
  <si>
    <t xml:space="preserve">Zitrat </t>
  </si>
  <si>
    <t>Salz für Einlagen</t>
  </si>
  <si>
    <t xml:space="preserve">Sonstige Zutaten </t>
  </si>
  <si>
    <t>Achtung! Kontrollzeile zeigt Rezeptmängel auf.</t>
  </si>
  <si>
    <t>Der vorgebene Wert ist beispielhaft</t>
  </si>
  <si>
    <t>Sonstige Zutaten</t>
  </si>
  <si>
    <t>Gemüse, Käse u. ä.</t>
  </si>
  <si>
    <t>Excel-Wurstkalkulationen-Handbuch</t>
  </si>
  <si>
    <t>Bei den Excel Formularen für die Wurstkalkulation sind die nötigen Materialien, Kosten, Verluste und der angestrebte Gewinn in die blau markierten Kästchen einzusetzen.</t>
  </si>
  <si>
    <t xml:space="preserve">1. Sie beginnen bei den einzelnen Fleischsortierungen, mit den im Rezept angebebenen prozentualen Anteilen, bei der Brühwurst kommt noch das Eis dazu. </t>
  </si>
  <si>
    <t>3. Wenn Sie nun bei Salz, Gewürzen und anderen Zutaten die Zugabemengen pro kg eintragen, rechnet das Programm automatisch die Gesamtmenge aus .</t>
  </si>
  <si>
    <t xml:space="preserve">4. Die Anzahl der benötigten Därme wird ausgerechnet, wenn Sie die Füllmenge pro Darm in das blaue Kästchen eintragen. </t>
  </si>
  <si>
    <t>In der Kontrollleiste wird nun das Rezept überprüft und es erscheint "Rezept O. K". Bei Brühwurst wird zusätzlich Schüttung und Fettanteil, bei schnittfester Rohwurst der Fettanteil überprüft. Die berechneten Werte werden vom Programm in die folgende Öko-Wurstkalkulation übernommen.</t>
  </si>
  <si>
    <t>Materialberechnung</t>
  </si>
  <si>
    <t>Preisberechnung</t>
  </si>
  <si>
    <t>1. Bei den Fleischsortierungen werden Preise pro kg über die jeweilige Fleischkalkulation berechnet. Dazu werden die in den Fleischkalkulationen ermittelten Durchschnittspreise in die Rohstoffpreistabellen</t>
  </si>
  <si>
    <t>(für Öko-Rind- und Schweinefleisch) eingetragen. Die Preise pro kg für die Fleischsortierungen werden dann vom Programm mit Hilfe der Bewertungsfaktoren* berechnet und in die jeweilige Wurstkalkulation übernommen.</t>
  </si>
  <si>
    <t>Da die Gewichtsanteile aus der Materialberechnung übernommen wurden, werden die Materialkosten für das Fleisch automatisch berechnet.</t>
  </si>
  <si>
    <t>2. Wenn Sie nun bei Salz, Gewürzen und anderen Zutaten die Preise pro kg eintragen, werden auch hier die Materialkosten berechnet, da die Mengen ebenso aus der Materialberechnung übernommen.</t>
  </si>
  <si>
    <t>3. Nach Eintragung des Stückpreises werden auch die Materialkosten für Därme errechnet.</t>
  </si>
  <si>
    <t>4. Nun haben Sie bereits Materialgewicht und Materialpreis ermittelt.</t>
  </si>
  <si>
    <t>6. Jetzt müssen nur noch die Prozentzahlen für Gewinn und Mehrwertsteuer eintragen, damit über den Nettoverkaufspreis der Bruttoverkaufspreis ausgerechnet werden kann.</t>
  </si>
  <si>
    <t>5. Die Fertigungskosten pro kg Fleisch und Fett und die Gemeinkosten müssen nun in das dazugehörige Kästchen eingetragen werden, um auf die Fertigungsgemeinkosten und den Selbstkostenpreis zu kommen, die Berechnung führt das Programm durch.</t>
  </si>
  <si>
    <t>7. Wenn nun noch die Prozentzahlen für die Herstellungsverluste und Verkaufsverluste eintragen, wird über das Fertiggewicht das Verkaufsgewicht ermittelt.</t>
  </si>
  <si>
    <t>8. Das Programm teilt nun automatisch den Bruttoverkaufspreis durch das Verkaufsgewicht und erhält so den Bruttoverkaufspreis pro kg.</t>
  </si>
  <si>
    <t>*Die bei den Rohstoffpreisen angeführten Bewertungsfaktoren sind Durchschnittswerte und sollten den</t>
  </si>
  <si>
    <t>Bedürfnisse des jeweiligen Betriebs angepasst werden.</t>
  </si>
  <si>
    <t xml:space="preserve">2. Danach tragen Sie oben links die gewünscht Menge in kg ein. </t>
  </si>
  <si>
    <t>Löhne</t>
  </si>
  <si>
    <t>€</t>
  </si>
  <si>
    <t>Sozialabgaben</t>
  </si>
  <si>
    <t>Abschreibungen</t>
  </si>
  <si>
    <t>Energiekosten</t>
  </si>
  <si>
    <t>Wasser/Abwasser</t>
  </si>
  <si>
    <t>Entsorgung</t>
  </si>
  <si>
    <t>Fuhrpark</t>
  </si>
  <si>
    <t>Versicherungen</t>
  </si>
  <si>
    <t>Telefon</t>
  </si>
  <si>
    <t>Reinigungsmaterial</t>
  </si>
  <si>
    <t>Wartungs- und Reparaturkosten</t>
  </si>
  <si>
    <t>Sonstige Kosten</t>
  </si>
  <si>
    <t>Zerlegekosten</t>
  </si>
  <si>
    <t>Schwein</t>
  </si>
  <si>
    <t>Rind</t>
  </si>
  <si>
    <t>Kalb</t>
  </si>
  <si>
    <t>Schaf</t>
  </si>
  <si>
    <t>Ziege</t>
  </si>
  <si>
    <t>Geflügel</t>
  </si>
  <si>
    <t>Sonstige</t>
  </si>
  <si>
    <t>Bison</t>
  </si>
  <si>
    <t>Grobzerlegte Fleischteile</t>
  </si>
  <si>
    <t>Fertigungsgemeinkostensatz  Wurstherstellung in €/kg</t>
  </si>
  <si>
    <t>Fertigungsgemeinkosten</t>
  </si>
  <si>
    <t>Kochwurst</t>
  </si>
  <si>
    <t>Rohwurst</t>
  </si>
  <si>
    <t>Brühwurst</t>
  </si>
  <si>
    <t>Rohpökelwaren</t>
  </si>
  <si>
    <t>Kochpökelwaren</t>
  </si>
  <si>
    <t>Feinkost</t>
  </si>
  <si>
    <t>Sonstige Fleisch- und Wurstwaren</t>
  </si>
  <si>
    <t>Fertigungsgemeinkosten je kg Wurst</t>
  </si>
  <si>
    <t>€/kg</t>
  </si>
  <si>
    <t>…</t>
  </si>
  <si>
    <t>Werbekosten</t>
  </si>
  <si>
    <t>Gewerbesteuer</t>
  </si>
  <si>
    <t>Beiträge, Versicherungen</t>
  </si>
  <si>
    <t>Rohstoffkosten</t>
  </si>
  <si>
    <t>Schweinefleisch</t>
  </si>
  <si>
    <t>Rindfleisch</t>
  </si>
  <si>
    <t>Schaffleisch</t>
  </si>
  <si>
    <t>Ziegenfleisch</t>
  </si>
  <si>
    <t>Kunstdärme</t>
  </si>
  <si>
    <t>Naturdärme</t>
  </si>
  <si>
    <t>Salz</t>
  </si>
  <si>
    <t>Gemeinkostensatz = Gemeinkosten : Rohstoffkosten</t>
  </si>
  <si>
    <t>Produktionsmenge</t>
  </si>
  <si>
    <t>Andere Gemeinkosten sind mit Arbeitsblatt "Fertigungsgemeinkosten" verknüpft</t>
  </si>
  <si>
    <t>Zerlegekostenzuschlag pro kg Verkaufsgewicht in EUR</t>
  </si>
  <si>
    <t>Vertriebsgemeinkostensatz in Prozent</t>
  </si>
  <si>
    <t>Vertriebsgemeinkosten</t>
  </si>
  <si>
    <t>Kalbfleisch</t>
  </si>
  <si>
    <t>Sonstiges Fleisch</t>
  </si>
  <si>
    <t xml:space="preserve">Vertriebsgemeinkostensatz in % = </t>
  </si>
  <si>
    <t>Vertriebsgemeinkosten : Materialkosten</t>
  </si>
  <si>
    <t>Fleisch-, Wurst- und Fleischwarenmaterialkosten</t>
  </si>
  <si>
    <t>Gemeinkostensatz in Prozent</t>
  </si>
  <si>
    <t>Die in den blauen Kästchen eingetragenen Werte sind nur beispielhaft zu sehen.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</si>
</sst>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1]_-;\-* #,##0.00\ [$€-1]_-;_-* &quot;-&quot;??\ [$€-1]_-"/>
    <numFmt numFmtId="165" formatCode="0.0"/>
  </numFmts>
  <fonts count="8" x14ac:knownFonts="1">
    <font>
      <sz val="11"/>
      <color theme="1"/>
      <name val="Calibri"/>
      <family val="2"/>
      <scheme val="minor"/>
    </font>
    <font>
      <b/>
      <sz val="11"/>
      <color theme="1"/>
      <name val="Calibri"/>
      <family val="2"/>
      <scheme val="minor"/>
    </font>
    <font>
      <sz val="10"/>
      <name val="Arial"/>
    </font>
    <font>
      <b/>
      <sz val="18"/>
      <color theme="1"/>
      <name val="Calibri"/>
      <family val="2"/>
      <scheme val="minor"/>
    </font>
    <font>
      <b/>
      <sz val="12"/>
      <color theme="1"/>
      <name val="Calibri"/>
      <family val="2"/>
      <scheme val="minor"/>
    </font>
    <font>
      <b/>
      <sz val="11"/>
      <color theme="9"/>
      <name val="Calibri"/>
      <family val="2"/>
      <scheme val="minor"/>
    </font>
    <font>
      <b/>
      <sz val="16"/>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xf numFmtId="164" fontId="2" fillId="0" borderId="0" applyFont="0" applyFill="0" applyBorder="0" applyAlignment="0" applyProtection="0"/>
  </cellStyleXfs>
  <cellXfs count="46">
    <xf numFmtId="0" fontId="0" fillId="0" borderId="0" xfId="0"/>
    <xf numFmtId="0" fontId="0" fillId="0" borderId="2" xfId="0" applyBorder="1"/>
    <xf numFmtId="9" fontId="0" fillId="0" borderId="0" xfId="0" applyNumberFormat="1"/>
    <xf numFmtId="2" fontId="0" fillId="0" borderId="0" xfId="0" applyNumberFormat="1"/>
    <xf numFmtId="0" fontId="1" fillId="0" borderId="0" xfId="0" applyFont="1"/>
    <xf numFmtId="0" fontId="3" fillId="0" borderId="0" xfId="0" applyFont="1"/>
    <xf numFmtId="0" fontId="0" fillId="0" borderId="0" xfId="0" applyBorder="1"/>
    <xf numFmtId="9" fontId="0" fillId="0" borderId="0" xfId="0" applyNumberFormat="1" applyBorder="1"/>
    <xf numFmtId="0" fontId="0" fillId="2" borderId="0" xfId="0" applyFill="1"/>
    <xf numFmtId="0" fontId="5" fillId="0" borderId="0" xfId="0" applyFont="1"/>
    <xf numFmtId="9" fontId="0" fillId="2" borderId="0" xfId="0" applyNumberFormat="1" applyFill="1"/>
    <xf numFmtId="0" fontId="1" fillId="0" borderId="0" xfId="0" applyFont="1" applyBorder="1"/>
    <xf numFmtId="9" fontId="0" fillId="2" borderId="0" xfId="0" applyNumberFormat="1" applyFill="1" applyBorder="1"/>
    <xf numFmtId="2" fontId="0" fillId="0" borderId="0" xfId="0" applyNumberFormat="1" applyBorder="1"/>
    <xf numFmtId="0" fontId="5" fillId="0" borderId="0" xfId="0" applyFont="1" applyBorder="1"/>
    <xf numFmtId="165" fontId="0" fillId="2" borderId="0" xfId="0" applyNumberFormat="1" applyFill="1" applyBorder="1"/>
    <xf numFmtId="165" fontId="0" fillId="0" borderId="0" xfId="0" applyNumberFormat="1" applyFill="1" applyBorder="1"/>
    <xf numFmtId="0" fontId="1" fillId="0" borderId="2" xfId="0" applyFont="1" applyBorder="1"/>
    <xf numFmtId="0" fontId="4" fillId="0" borderId="1" xfId="0" applyFont="1" applyBorder="1"/>
    <xf numFmtId="0" fontId="0" fillId="0" borderId="1" xfId="0" applyBorder="1"/>
    <xf numFmtId="0" fontId="0" fillId="2" borderId="1" xfId="0" applyFill="1" applyBorder="1"/>
    <xf numFmtId="0" fontId="1" fillId="0" borderId="1" xfId="0" applyFont="1" applyBorder="1"/>
    <xf numFmtId="2" fontId="0" fillId="2" borderId="0" xfId="0" applyNumberFormat="1" applyFill="1" applyBorder="1"/>
    <xf numFmtId="2" fontId="0" fillId="2" borderId="2" xfId="0" applyNumberFormat="1" applyFill="1" applyBorder="1"/>
    <xf numFmtId="2" fontId="0" fillId="0" borderId="2" xfId="0" applyNumberFormat="1" applyBorder="1"/>
    <xf numFmtId="0" fontId="0" fillId="3" borderId="0" xfId="0" applyFill="1"/>
    <xf numFmtId="0" fontId="6" fillId="0" borderId="0" xfId="0" applyFont="1"/>
    <xf numFmtId="9" fontId="0" fillId="0" borderId="2" xfId="0" applyNumberFormat="1" applyBorder="1"/>
    <xf numFmtId="2" fontId="0" fillId="2" borderId="1" xfId="0" applyNumberFormat="1" applyFill="1" applyBorder="1"/>
    <xf numFmtId="2" fontId="1" fillId="0" borderId="0" xfId="0" applyNumberFormat="1" applyFont="1" applyBorder="1"/>
    <xf numFmtId="4" fontId="0" fillId="2" borderId="0" xfId="0" applyNumberFormat="1" applyFill="1"/>
    <xf numFmtId="2" fontId="7" fillId="0" borderId="2" xfId="0" applyNumberFormat="1" applyFont="1" applyBorder="1"/>
    <xf numFmtId="9" fontId="0" fillId="0" borderId="0" xfId="0" applyNumberFormat="1" applyFill="1" applyBorder="1"/>
    <xf numFmtId="0" fontId="1" fillId="0" borderId="0" xfId="0" applyFont="1" applyFill="1" applyBorder="1"/>
    <xf numFmtId="1" fontId="0" fillId="0" borderId="0" xfId="0" applyNumberFormat="1" applyBorder="1"/>
    <xf numFmtId="2" fontId="0" fillId="0" borderId="0" xfId="0" applyNumberFormat="1" applyFill="1" applyBorder="1"/>
    <xf numFmtId="0" fontId="4" fillId="2" borderId="1" xfId="0" applyFont="1" applyFill="1" applyBorder="1"/>
    <xf numFmtId="0" fontId="0" fillId="0" borderId="0" xfId="0" applyAlignment="1">
      <alignment horizontal="left" indent="1"/>
    </xf>
    <xf numFmtId="2" fontId="6" fillId="0" borderId="0" xfId="0" applyNumberFormat="1" applyFont="1"/>
    <xf numFmtId="3" fontId="0" fillId="0" borderId="0" xfId="0" applyNumberFormat="1"/>
    <xf numFmtId="0" fontId="1" fillId="2" borderId="0" xfId="0" applyFont="1" applyFill="1"/>
    <xf numFmtId="3" fontId="0" fillId="2" borderId="0" xfId="0" applyNumberFormat="1" applyFill="1"/>
    <xf numFmtId="10" fontId="6" fillId="0" borderId="0" xfId="0" applyNumberFormat="1" applyFont="1"/>
    <xf numFmtId="3" fontId="1" fillId="0" borderId="0" xfId="0" applyNumberFormat="1" applyFont="1"/>
    <xf numFmtId="3" fontId="0" fillId="0" borderId="0" xfId="0" applyNumberFormat="1" applyFill="1"/>
    <xf numFmtId="3" fontId="1" fillId="0" borderId="0" xfId="0" applyNumberFormat="1" applyFont="1" applyFill="1"/>
  </cellXfs>
  <cellStyles count="2">
    <cellStyle name="Euro"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A15" sqref="A15"/>
    </sheetView>
  </sheetViews>
  <sheetFormatPr baseColWidth="10" defaultRowHeight="15" x14ac:dyDescent="0.25"/>
  <sheetData>
    <row r="1" spans="1:1" ht="21" x14ac:dyDescent="0.35">
      <c r="A1" s="26" t="s">
        <v>114</v>
      </c>
    </row>
    <row r="3" spans="1:1" x14ac:dyDescent="0.25">
      <c r="A3" t="s">
        <v>115</v>
      </c>
    </row>
    <row r="5" spans="1:1" x14ac:dyDescent="0.25">
      <c r="A5" s="4" t="s">
        <v>120</v>
      </c>
    </row>
    <row r="6" spans="1:1" x14ac:dyDescent="0.25">
      <c r="A6" t="s">
        <v>116</v>
      </c>
    </row>
    <row r="7" spans="1:1" x14ac:dyDescent="0.25">
      <c r="A7" t="s">
        <v>134</v>
      </c>
    </row>
    <row r="8" spans="1:1" x14ac:dyDescent="0.25">
      <c r="A8" t="s">
        <v>117</v>
      </c>
    </row>
    <row r="9" spans="1:1" x14ac:dyDescent="0.25">
      <c r="A9" t="s">
        <v>118</v>
      </c>
    </row>
    <row r="11" spans="1:1" x14ac:dyDescent="0.25">
      <c r="A11" t="s">
        <v>119</v>
      </c>
    </row>
    <row r="14" spans="1:1" x14ac:dyDescent="0.25">
      <c r="A14" s="4" t="s">
        <v>121</v>
      </c>
    </row>
    <row r="15" spans="1:1" x14ac:dyDescent="0.25">
      <c r="A15" t="s">
        <v>122</v>
      </c>
    </row>
    <row r="16" spans="1:1" x14ac:dyDescent="0.25">
      <c r="A16" s="37" t="s">
        <v>123</v>
      </c>
    </row>
    <row r="17" spans="1:1" x14ac:dyDescent="0.25">
      <c r="A17" s="37" t="s">
        <v>124</v>
      </c>
    </row>
    <row r="18" spans="1:1" x14ac:dyDescent="0.25">
      <c r="A18" t="s">
        <v>125</v>
      </c>
    </row>
    <row r="19" spans="1:1" x14ac:dyDescent="0.25">
      <c r="A19" t="s">
        <v>126</v>
      </c>
    </row>
    <row r="20" spans="1:1" x14ac:dyDescent="0.25">
      <c r="A20" t="s">
        <v>127</v>
      </c>
    </row>
    <row r="21" spans="1:1" x14ac:dyDescent="0.25">
      <c r="A21" t="s">
        <v>129</v>
      </c>
    </row>
    <row r="22" spans="1:1" x14ac:dyDescent="0.25">
      <c r="A22" t="s">
        <v>128</v>
      </c>
    </row>
    <row r="23" spans="1:1" x14ac:dyDescent="0.25">
      <c r="A23" t="s">
        <v>130</v>
      </c>
    </row>
    <row r="24" spans="1:1" x14ac:dyDescent="0.25">
      <c r="A24" t="s">
        <v>131</v>
      </c>
    </row>
    <row r="27" spans="1:1" x14ac:dyDescent="0.25">
      <c r="A27" t="s">
        <v>193</v>
      </c>
    </row>
    <row r="28" spans="1:1" x14ac:dyDescent="0.25">
      <c r="A28" t="s">
        <v>132</v>
      </c>
    </row>
    <row r="29" spans="1:1" x14ac:dyDescent="0.25">
      <c r="A29" t="s">
        <v>133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opLeftCell="A13" workbookViewId="0">
      <selection activeCell="F42" sqref="F42"/>
    </sheetView>
  </sheetViews>
  <sheetFormatPr baseColWidth="10" defaultRowHeight="15" x14ac:dyDescent="0.25"/>
  <cols>
    <col min="1" max="1" width="11.85546875" customWidth="1"/>
    <col min="2" max="2" width="15" customWidth="1"/>
    <col min="3" max="3" width="8.42578125" customWidth="1"/>
    <col min="5" max="5" width="15.28515625" customWidth="1"/>
    <col min="6" max="6" width="6.28515625" customWidth="1"/>
    <col min="7" max="7" width="11.140625" customWidth="1"/>
    <col min="8" max="8" width="5.85546875" customWidth="1"/>
  </cols>
  <sheetData>
    <row r="1" spans="1:9" ht="23.25" x14ac:dyDescent="0.35">
      <c r="A1" s="5" t="s">
        <v>0</v>
      </c>
      <c r="I1" s="8" t="s">
        <v>79</v>
      </c>
    </row>
    <row r="3" spans="1:9" ht="15.75" x14ac:dyDescent="0.25">
      <c r="A3" s="18" t="s">
        <v>101</v>
      </c>
      <c r="B3" s="19"/>
      <c r="C3" s="19"/>
      <c r="D3" s="20">
        <v>80</v>
      </c>
      <c r="E3" s="19" t="s">
        <v>1</v>
      </c>
    </row>
    <row r="4" spans="1:9" x14ac:dyDescent="0.25">
      <c r="A4" s="11" t="s">
        <v>2</v>
      </c>
      <c r="B4" s="11" t="s">
        <v>3</v>
      </c>
      <c r="C4" s="11"/>
      <c r="D4" s="11" t="s">
        <v>4</v>
      </c>
      <c r="E4" s="6"/>
      <c r="I4" s="4" t="s">
        <v>84</v>
      </c>
    </row>
    <row r="5" spans="1:9" x14ac:dyDescent="0.25">
      <c r="A5" s="6" t="s">
        <v>5</v>
      </c>
      <c r="B5" s="12">
        <v>0</v>
      </c>
      <c r="C5" s="6"/>
      <c r="D5" s="13">
        <f>B5*D3</f>
        <v>0</v>
      </c>
      <c r="E5" s="6" t="s">
        <v>1</v>
      </c>
      <c r="I5" t="s">
        <v>80</v>
      </c>
    </row>
    <row r="6" spans="1:9" x14ac:dyDescent="0.25">
      <c r="A6" s="6" t="s">
        <v>6</v>
      </c>
      <c r="B6" s="12">
        <v>0.35</v>
      </c>
      <c r="C6" s="6"/>
      <c r="D6" s="13">
        <f>D3*B6</f>
        <v>28</v>
      </c>
      <c r="E6" s="6" t="s">
        <v>1</v>
      </c>
      <c r="I6" t="s">
        <v>81</v>
      </c>
    </row>
    <row r="7" spans="1:9" x14ac:dyDescent="0.25">
      <c r="A7" s="6" t="s">
        <v>7</v>
      </c>
      <c r="B7" s="12">
        <v>0.05</v>
      </c>
      <c r="C7" s="6"/>
      <c r="D7" s="13">
        <f>B7*D3</f>
        <v>4</v>
      </c>
      <c r="E7" s="6" t="s">
        <v>1</v>
      </c>
    </row>
    <row r="8" spans="1:9" x14ac:dyDescent="0.25">
      <c r="A8" s="6" t="s">
        <v>8</v>
      </c>
      <c r="B8" s="12">
        <v>0</v>
      </c>
      <c r="C8" s="6"/>
      <c r="D8" s="13">
        <f>D3*B8</f>
        <v>0</v>
      </c>
      <c r="E8" s="6" t="s">
        <v>1</v>
      </c>
    </row>
    <row r="9" spans="1:9" x14ac:dyDescent="0.25">
      <c r="A9" s="6" t="s">
        <v>9</v>
      </c>
      <c r="B9" s="12">
        <v>0</v>
      </c>
      <c r="C9" s="6"/>
      <c r="D9" s="13">
        <f>D3*B9</f>
        <v>0</v>
      </c>
      <c r="E9" s="6" t="s">
        <v>1</v>
      </c>
    </row>
    <row r="10" spans="1:9" x14ac:dyDescent="0.25">
      <c r="A10" s="6" t="s">
        <v>10</v>
      </c>
      <c r="B10" s="12">
        <v>0</v>
      </c>
      <c r="C10" s="6"/>
      <c r="D10" s="13">
        <f>D3*B10</f>
        <v>0</v>
      </c>
      <c r="E10" s="6" t="s">
        <v>1</v>
      </c>
    </row>
    <row r="11" spans="1:9" x14ac:dyDescent="0.25">
      <c r="A11" s="6" t="s">
        <v>11</v>
      </c>
      <c r="B11" s="12">
        <v>0</v>
      </c>
      <c r="C11" s="6"/>
      <c r="D11" s="13">
        <f>B11*D3</f>
        <v>0</v>
      </c>
      <c r="E11" s="6" t="s">
        <v>1</v>
      </c>
    </row>
    <row r="12" spans="1:9" x14ac:dyDescent="0.25">
      <c r="A12" s="6" t="s">
        <v>12</v>
      </c>
      <c r="B12" s="12">
        <v>0.4</v>
      </c>
      <c r="C12" s="6"/>
      <c r="D12" s="13">
        <f>B12*D3</f>
        <v>32</v>
      </c>
      <c r="E12" s="6" t="s">
        <v>1</v>
      </c>
    </row>
    <row r="13" spans="1:9" x14ac:dyDescent="0.25">
      <c r="A13" s="6" t="s">
        <v>13</v>
      </c>
      <c r="B13" s="12">
        <v>0</v>
      </c>
      <c r="C13" s="6"/>
      <c r="D13" s="13">
        <f>B13*D3</f>
        <v>0</v>
      </c>
      <c r="E13" s="6" t="s">
        <v>1</v>
      </c>
    </row>
    <row r="14" spans="1:9" x14ac:dyDescent="0.25">
      <c r="A14" s="6" t="s">
        <v>14</v>
      </c>
      <c r="B14" s="12">
        <v>0</v>
      </c>
      <c r="C14" s="6"/>
      <c r="D14" s="13">
        <f>B14*D3</f>
        <v>0</v>
      </c>
      <c r="E14" s="6" t="s">
        <v>1</v>
      </c>
    </row>
    <row r="15" spans="1:9" x14ac:dyDescent="0.25">
      <c r="A15" s="6" t="s">
        <v>15</v>
      </c>
      <c r="B15" s="12">
        <v>0</v>
      </c>
      <c r="C15" s="6"/>
      <c r="D15" s="13">
        <f>B15*D3</f>
        <v>0</v>
      </c>
      <c r="E15" s="6" t="s">
        <v>1</v>
      </c>
    </row>
    <row r="16" spans="1:9" x14ac:dyDescent="0.25">
      <c r="A16" s="6" t="s">
        <v>16</v>
      </c>
      <c r="B16" s="12">
        <v>0.2</v>
      </c>
      <c r="C16" s="6"/>
      <c r="D16" s="13">
        <f>D3*B16</f>
        <v>16</v>
      </c>
      <c r="E16" s="6" t="s">
        <v>1</v>
      </c>
    </row>
    <row r="17" spans="1:9" x14ac:dyDescent="0.25">
      <c r="A17" s="6" t="s">
        <v>17</v>
      </c>
      <c r="B17" s="12">
        <v>0</v>
      </c>
      <c r="C17" s="6"/>
      <c r="D17" s="13">
        <f>D3*B17</f>
        <v>0</v>
      </c>
      <c r="E17" s="6" t="s">
        <v>1</v>
      </c>
    </row>
    <row r="18" spans="1:9" x14ac:dyDescent="0.25">
      <c r="A18" s="6" t="s">
        <v>18</v>
      </c>
      <c r="B18" s="12">
        <v>0</v>
      </c>
      <c r="C18" s="6"/>
      <c r="D18" s="13">
        <f>D3*B18</f>
        <v>0</v>
      </c>
      <c r="E18" s="6" t="s">
        <v>1</v>
      </c>
    </row>
    <row r="19" spans="1:9" x14ac:dyDescent="0.25">
      <c r="A19" s="14" t="s">
        <v>19</v>
      </c>
      <c r="B19" s="14" t="str">
        <f>IF((D15+D16)/(D5+D6+D7+D8+D10+D11+D12+D13+D14+D15+D16)&lt;0.25,"Fettanteil richtig","Wurst zu fett!")</f>
        <v>Fettanteil richtig</v>
      </c>
      <c r="C19" s="14"/>
      <c r="D19" s="14" t="str">
        <f>IF(SUM(B5:B18)=100%,"Rezept O.K.","Rezept prüfen!")</f>
        <v>Rezept O.K.</v>
      </c>
      <c r="E19" s="6"/>
      <c r="I19" t="s">
        <v>82</v>
      </c>
    </row>
    <row r="20" spans="1:9" x14ac:dyDescent="0.25">
      <c r="A20" s="14"/>
      <c r="B20" s="11"/>
      <c r="C20" s="11"/>
      <c r="D20" s="11"/>
      <c r="E20" s="6"/>
    </row>
    <row r="21" spans="1:9" x14ac:dyDescent="0.25">
      <c r="A21" s="6" t="s">
        <v>20</v>
      </c>
      <c r="B21" s="15">
        <v>28</v>
      </c>
      <c r="C21" s="6" t="s">
        <v>21</v>
      </c>
      <c r="D21" s="6">
        <f>SUM(D5:D18)*B21/1000</f>
        <v>2.2400000000000002</v>
      </c>
      <c r="E21" s="6" t="s">
        <v>1</v>
      </c>
      <c r="I21" t="s">
        <v>85</v>
      </c>
    </row>
    <row r="22" spans="1:9" x14ac:dyDescent="0.25">
      <c r="A22" s="6" t="s">
        <v>22</v>
      </c>
      <c r="B22" s="15">
        <v>3</v>
      </c>
      <c r="C22" s="6" t="s">
        <v>21</v>
      </c>
      <c r="D22" s="6">
        <f>SUM(D5:D18)*B22/1000</f>
        <v>0.24</v>
      </c>
      <c r="E22" s="6" t="s">
        <v>1</v>
      </c>
    </row>
    <row r="23" spans="1:9" x14ac:dyDescent="0.25">
      <c r="A23" s="6" t="s">
        <v>23</v>
      </c>
      <c r="B23" s="15">
        <v>6</v>
      </c>
      <c r="C23" s="6" t="s">
        <v>21</v>
      </c>
      <c r="D23" s="6">
        <f>SUM(D5:D18)*B23/1000</f>
        <v>0.48</v>
      </c>
      <c r="E23" s="6" t="s">
        <v>1</v>
      </c>
    </row>
    <row r="24" spans="1:9" x14ac:dyDescent="0.25">
      <c r="A24" s="6" t="s">
        <v>24</v>
      </c>
      <c r="B24" s="15">
        <v>4</v>
      </c>
      <c r="C24" s="6" t="s">
        <v>21</v>
      </c>
      <c r="D24" s="6">
        <f>SUM(D5:D18)*B24/1000</f>
        <v>0.32</v>
      </c>
      <c r="E24" s="6" t="s">
        <v>1</v>
      </c>
    </row>
    <row r="25" spans="1:9" x14ac:dyDescent="0.25">
      <c r="A25" s="6" t="s">
        <v>25</v>
      </c>
      <c r="B25" s="15">
        <v>0.5</v>
      </c>
      <c r="C25" s="6" t="s">
        <v>21</v>
      </c>
      <c r="D25" s="6">
        <f>SUM(D5:D18)*B25/1000</f>
        <v>0.04</v>
      </c>
      <c r="E25" s="6" t="s">
        <v>1</v>
      </c>
    </row>
    <row r="26" spans="1:9" x14ac:dyDescent="0.25">
      <c r="A26" s="6"/>
      <c r="B26" s="16"/>
      <c r="C26" s="6"/>
      <c r="D26" s="6"/>
      <c r="E26" s="6"/>
    </row>
    <row r="27" spans="1:9" x14ac:dyDescent="0.25">
      <c r="A27" s="6" t="s">
        <v>86</v>
      </c>
      <c r="B27" s="15">
        <v>0.6</v>
      </c>
      <c r="C27" s="13">
        <f>D28/B27</f>
        <v>138.86666666666667</v>
      </c>
      <c r="D27" s="6" t="s">
        <v>26</v>
      </c>
      <c r="E27" s="6"/>
      <c r="I27" t="s">
        <v>83</v>
      </c>
    </row>
    <row r="28" spans="1:9" x14ac:dyDescent="0.25">
      <c r="A28" s="17" t="s">
        <v>27</v>
      </c>
      <c r="B28" s="1"/>
      <c r="C28" s="1"/>
      <c r="D28" s="1">
        <f>SUM(D5:D25)</f>
        <v>83.32</v>
      </c>
      <c r="E28" s="1" t="s">
        <v>1</v>
      </c>
    </row>
    <row r="30" spans="1:9" x14ac:dyDescent="0.25">
      <c r="A30" s="4" t="s">
        <v>28</v>
      </c>
    </row>
    <row r="32" spans="1:9" x14ac:dyDescent="0.25">
      <c r="A32" s="21" t="s">
        <v>29</v>
      </c>
      <c r="B32" s="19"/>
      <c r="C32" s="19"/>
      <c r="D32" s="19"/>
      <c r="E32" s="21">
        <f>D3</f>
        <v>80</v>
      </c>
      <c r="F32" s="21" t="s">
        <v>1</v>
      </c>
      <c r="G32" s="19"/>
      <c r="I32" t="s">
        <v>87</v>
      </c>
    </row>
    <row r="33" spans="1:9" x14ac:dyDescent="0.25">
      <c r="A33" s="11" t="s">
        <v>30</v>
      </c>
      <c r="B33" s="11"/>
      <c r="C33" s="11" t="s">
        <v>31</v>
      </c>
      <c r="D33" s="11"/>
      <c r="E33" s="11" t="s">
        <v>32</v>
      </c>
      <c r="F33" s="11"/>
      <c r="G33" s="11" t="s">
        <v>33</v>
      </c>
      <c r="H33" s="4"/>
      <c r="I33" s="4"/>
    </row>
    <row r="34" spans="1:9" x14ac:dyDescent="0.25">
      <c r="A34" s="6">
        <f t="shared" ref="A34:A47" si="0">D5</f>
        <v>0</v>
      </c>
      <c r="B34" s="6" t="s">
        <v>1</v>
      </c>
      <c r="C34" s="6" t="s">
        <v>5</v>
      </c>
      <c r="D34" s="6"/>
      <c r="E34" s="13">
        <f>E83</f>
        <v>18.399999999999999</v>
      </c>
      <c r="F34" s="6"/>
      <c r="G34" s="13">
        <f>A34*E34</f>
        <v>0</v>
      </c>
      <c r="I34" t="s">
        <v>88</v>
      </c>
    </row>
    <row r="35" spans="1:9" x14ac:dyDescent="0.25">
      <c r="A35" s="6">
        <f t="shared" si="0"/>
        <v>28</v>
      </c>
      <c r="B35" s="6" t="s">
        <v>1</v>
      </c>
      <c r="C35" s="6" t="s">
        <v>6</v>
      </c>
      <c r="D35" s="6"/>
      <c r="E35" s="13">
        <f>E84</f>
        <v>12.879999999999999</v>
      </c>
      <c r="F35" s="6"/>
      <c r="G35" s="13">
        <f>A35*E35</f>
        <v>360.64</v>
      </c>
    </row>
    <row r="36" spans="1:9" x14ac:dyDescent="0.25">
      <c r="A36" s="6">
        <f t="shared" si="0"/>
        <v>4</v>
      </c>
      <c r="B36" s="6" t="s">
        <v>1</v>
      </c>
      <c r="C36" s="6" t="s">
        <v>7</v>
      </c>
      <c r="D36" s="6"/>
      <c r="E36" s="13">
        <f>E85</f>
        <v>6.8999999999999995</v>
      </c>
      <c r="F36" s="6"/>
      <c r="G36" s="13">
        <f>A36*E36</f>
        <v>27.599999999999998</v>
      </c>
    </row>
    <row r="37" spans="1:9" x14ac:dyDescent="0.25">
      <c r="A37" s="6">
        <f t="shared" si="0"/>
        <v>0</v>
      </c>
      <c r="B37" s="6" t="s">
        <v>1</v>
      </c>
      <c r="C37" s="6" t="s">
        <v>8</v>
      </c>
      <c r="D37" s="6"/>
      <c r="E37" s="13">
        <f>E86</f>
        <v>6.0720000000000001</v>
      </c>
      <c r="F37" s="6"/>
      <c r="G37" s="13">
        <f>A37*E37</f>
        <v>0</v>
      </c>
    </row>
    <row r="38" spans="1:9" x14ac:dyDescent="0.25">
      <c r="A38" s="6">
        <f t="shared" si="0"/>
        <v>0</v>
      </c>
      <c r="B38" s="6" t="s">
        <v>1</v>
      </c>
      <c r="C38" s="6" t="s">
        <v>9</v>
      </c>
      <c r="D38" s="6"/>
      <c r="E38" s="13">
        <f>E87</f>
        <v>6.4399999999999995</v>
      </c>
      <c r="F38" s="6"/>
      <c r="G38" s="13">
        <f>A38*E38</f>
        <v>0</v>
      </c>
    </row>
    <row r="39" spans="1:9" x14ac:dyDescent="0.25">
      <c r="A39" s="6">
        <f t="shared" si="0"/>
        <v>0</v>
      </c>
      <c r="B39" s="6" t="s">
        <v>1</v>
      </c>
      <c r="C39" s="6" t="s">
        <v>10</v>
      </c>
      <c r="D39" s="6"/>
      <c r="E39" s="13">
        <f>E94</f>
        <v>9.3333333333333339</v>
      </c>
      <c r="F39" s="6"/>
      <c r="G39" s="13">
        <f t="shared" ref="G39:G53" si="1">A39*E39</f>
        <v>0</v>
      </c>
      <c r="I39" t="s">
        <v>89</v>
      </c>
    </row>
    <row r="40" spans="1:9" x14ac:dyDescent="0.25">
      <c r="A40" s="6">
        <f t="shared" si="0"/>
        <v>0</v>
      </c>
      <c r="B40" s="6" t="s">
        <v>1</v>
      </c>
      <c r="C40" s="6" t="s">
        <v>11</v>
      </c>
      <c r="D40" s="6"/>
      <c r="E40" s="13">
        <f>E95</f>
        <v>6.416666666666667</v>
      </c>
      <c r="F40" s="6"/>
      <c r="G40" s="13">
        <f t="shared" si="1"/>
        <v>0</v>
      </c>
    </row>
    <row r="41" spans="1:9" x14ac:dyDescent="0.25">
      <c r="A41" s="6">
        <f t="shared" si="0"/>
        <v>32</v>
      </c>
      <c r="B41" s="6" t="s">
        <v>1</v>
      </c>
      <c r="C41" s="6" t="s">
        <v>12</v>
      </c>
      <c r="D41" s="6"/>
      <c r="E41" s="13">
        <f>E96</f>
        <v>5.25</v>
      </c>
      <c r="F41" s="6"/>
      <c r="G41" s="13">
        <f t="shared" si="1"/>
        <v>168</v>
      </c>
    </row>
    <row r="42" spans="1:9" x14ac:dyDescent="0.25">
      <c r="A42" s="6">
        <f t="shared" si="0"/>
        <v>0</v>
      </c>
      <c r="B42" s="6" t="s">
        <v>1</v>
      </c>
      <c r="C42" s="6" t="s">
        <v>13</v>
      </c>
      <c r="D42" s="6"/>
      <c r="E42" s="13">
        <f>E97</f>
        <v>5.25</v>
      </c>
      <c r="F42" s="6"/>
      <c r="G42" s="13">
        <f t="shared" si="1"/>
        <v>0</v>
      </c>
    </row>
    <row r="43" spans="1:9" x14ac:dyDescent="0.25">
      <c r="A43" s="6">
        <f t="shared" si="0"/>
        <v>0</v>
      </c>
      <c r="B43" s="6" t="s">
        <v>1</v>
      </c>
      <c r="C43" s="6" t="s">
        <v>14</v>
      </c>
      <c r="D43" s="6"/>
      <c r="E43" s="13">
        <f>E98</f>
        <v>4.083333333333333</v>
      </c>
      <c r="F43" s="6"/>
      <c r="G43" s="13">
        <f t="shared" si="1"/>
        <v>0</v>
      </c>
    </row>
    <row r="44" spans="1:9" x14ac:dyDescent="0.25">
      <c r="A44" s="6">
        <f t="shared" si="0"/>
        <v>0</v>
      </c>
      <c r="B44" s="6" t="s">
        <v>1</v>
      </c>
      <c r="C44" s="6" t="s">
        <v>15</v>
      </c>
      <c r="D44" s="6"/>
      <c r="E44" s="13">
        <f>E100</f>
        <v>1.7499999999999998</v>
      </c>
      <c r="F44" s="6"/>
      <c r="G44" s="13">
        <f t="shared" si="1"/>
        <v>0</v>
      </c>
    </row>
    <row r="45" spans="1:9" x14ac:dyDescent="0.25">
      <c r="A45" s="6">
        <f t="shared" si="0"/>
        <v>16</v>
      </c>
      <c r="B45" s="6" t="s">
        <v>1</v>
      </c>
      <c r="C45" s="6" t="s">
        <v>16</v>
      </c>
      <c r="D45" s="6"/>
      <c r="E45" s="13">
        <f>E101</f>
        <v>1.4583333333333333</v>
      </c>
      <c r="F45" s="6"/>
      <c r="G45" s="13">
        <f t="shared" si="1"/>
        <v>23.333333333333332</v>
      </c>
    </row>
    <row r="46" spans="1:9" x14ac:dyDescent="0.25">
      <c r="A46" s="6">
        <f t="shared" si="0"/>
        <v>0</v>
      </c>
      <c r="B46" s="6" t="s">
        <v>1</v>
      </c>
      <c r="C46" s="6" t="s">
        <v>17</v>
      </c>
      <c r="D46" s="6"/>
      <c r="E46" s="13">
        <f>E102</f>
        <v>1.1666666666666667</v>
      </c>
      <c r="F46" s="6"/>
      <c r="G46" s="13">
        <f t="shared" si="1"/>
        <v>0</v>
      </c>
    </row>
    <row r="47" spans="1:9" x14ac:dyDescent="0.25">
      <c r="A47" s="6">
        <f t="shared" si="0"/>
        <v>0</v>
      </c>
      <c r="B47" s="6" t="s">
        <v>1</v>
      </c>
      <c r="C47" s="6" t="s">
        <v>18</v>
      </c>
      <c r="D47" s="6"/>
      <c r="E47" s="13">
        <f>E103</f>
        <v>1.1666666666666667</v>
      </c>
      <c r="F47" s="6"/>
      <c r="G47" s="13">
        <f t="shared" si="1"/>
        <v>0</v>
      </c>
    </row>
    <row r="48" spans="1:9" x14ac:dyDescent="0.25">
      <c r="A48" s="6"/>
      <c r="B48" s="6"/>
      <c r="C48" s="6"/>
      <c r="D48" s="6"/>
      <c r="E48" s="13"/>
      <c r="F48" s="6"/>
      <c r="G48" s="13"/>
    </row>
    <row r="49" spans="1:9" x14ac:dyDescent="0.25">
      <c r="A49" s="6">
        <f>D21</f>
        <v>2.2400000000000002</v>
      </c>
      <c r="B49" s="6" t="s">
        <v>1</v>
      </c>
      <c r="C49" s="6" t="s">
        <v>34</v>
      </c>
      <c r="D49" s="6"/>
      <c r="E49" s="22">
        <v>0.45</v>
      </c>
      <c r="F49" s="6"/>
      <c r="G49" s="13">
        <f t="shared" si="1"/>
        <v>1.0080000000000002</v>
      </c>
      <c r="I49" t="s">
        <v>91</v>
      </c>
    </row>
    <row r="50" spans="1:9" x14ac:dyDescent="0.25">
      <c r="A50" s="6">
        <f>D22</f>
        <v>0.24</v>
      </c>
      <c r="B50" s="6" t="s">
        <v>1</v>
      </c>
      <c r="C50" s="6" t="s">
        <v>22</v>
      </c>
      <c r="D50" s="6"/>
      <c r="E50" s="22">
        <v>7.5</v>
      </c>
      <c r="F50" s="6"/>
      <c r="G50" s="13">
        <f>A50*E50</f>
        <v>1.7999999999999998</v>
      </c>
    </row>
    <row r="51" spans="1:9" x14ac:dyDescent="0.25">
      <c r="A51" s="6">
        <f>D23</f>
        <v>0.48</v>
      </c>
      <c r="B51" s="6" t="s">
        <v>1</v>
      </c>
      <c r="C51" s="6" t="s">
        <v>23</v>
      </c>
      <c r="D51" s="6"/>
      <c r="E51" s="22">
        <v>20</v>
      </c>
      <c r="F51" s="6"/>
      <c r="G51" s="13">
        <f t="shared" si="1"/>
        <v>9.6</v>
      </c>
    </row>
    <row r="52" spans="1:9" x14ac:dyDescent="0.25">
      <c r="A52" s="6">
        <f>D24</f>
        <v>0.32</v>
      </c>
      <c r="B52" s="6" t="s">
        <v>1</v>
      </c>
      <c r="C52" s="6" t="s">
        <v>24</v>
      </c>
      <c r="D52" s="6"/>
      <c r="E52" s="22">
        <v>5</v>
      </c>
      <c r="F52" s="6"/>
      <c r="G52" s="13">
        <f t="shared" si="1"/>
        <v>1.6</v>
      </c>
    </row>
    <row r="53" spans="1:9" x14ac:dyDescent="0.25">
      <c r="A53" s="6">
        <f>D25</f>
        <v>0.04</v>
      </c>
      <c r="B53" s="6" t="s">
        <v>1</v>
      </c>
      <c r="C53" s="6" t="s">
        <v>25</v>
      </c>
      <c r="D53" s="6"/>
      <c r="E53" s="22">
        <v>45</v>
      </c>
      <c r="F53" s="6"/>
      <c r="G53" s="13">
        <f t="shared" si="1"/>
        <v>1.8</v>
      </c>
    </row>
    <row r="54" spans="1:9" x14ac:dyDescent="0.25">
      <c r="A54" s="1"/>
      <c r="B54" s="1"/>
      <c r="C54" s="1" t="s">
        <v>35</v>
      </c>
      <c r="D54" s="24">
        <f>C27</f>
        <v>138.86666666666667</v>
      </c>
      <c r="E54" s="23">
        <v>0.3</v>
      </c>
      <c r="F54" s="1"/>
      <c r="G54" s="24">
        <f>D54*E54</f>
        <v>41.660000000000004</v>
      </c>
      <c r="I54" t="s">
        <v>90</v>
      </c>
    </row>
    <row r="56" spans="1:9" x14ac:dyDescent="0.25">
      <c r="A56" s="3">
        <f>SUM(A34:A54)</f>
        <v>83.32</v>
      </c>
      <c r="B56" t="s">
        <v>1</v>
      </c>
      <c r="C56" t="s">
        <v>36</v>
      </c>
      <c r="E56" t="s">
        <v>37</v>
      </c>
      <c r="G56" s="3">
        <f>SUM(G34:G54)</f>
        <v>637.04133333333334</v>
      </c>
      <c r="I56" t="s">
        <v>94</v>
      </c>
    </row>
    <row r="57" spans="1:9" x14ac:dyDescent="0.25">
      <c r="A57" s="3">
        <f>A56*B57</f>
        <v>19.996799999999997</v>
      </c>
      <c r="B57" s="10">
        <v>0.24</v>
      </c>
      <c r="C57" t="s">
        <v>38</v>
      </c>
      <c r="E57" t="s">
        <v>39</v>
      </c>
      <c r="F57" s="30">
        <v>2</v>
      </c>
      <c r="G57" s="3">
        <f>SUM(D5:D16)*F57</f>
        <v>160</v>
      </c>
      <c r="I57" t="s">
        <v>92</v>
      </c>
    </row>
    <row r="58" spans="1:9" x14ac:dyDescent="0.25">
      <c r="A58" s="3">
        <f>A56-A57</f>
        <v>63.3232</v>
      </c>
      <c r="B58" t="s">
        <v>1</v>
      </c>
      <c r="C58" t="s">
        <v>40</v>
      </c>
      <c r="E58" t="s">
        <v>41</v>
      </c>
      <c r="F58" s="2"/>
      <c r="G58" s="3">
        <f>G56+G57</f>
        <v>797.04133333333334</v>
      </c>
    </row>
    <row r="59" spans="1:9" x14ac:dyDescent="0.25">
      <c r="A59" s="3">
        <f>A58*B59</f>
        <v>3.1661600000000001</v>
      </c>
      <c r="B59" s="10">
        <v>0.05</v>
      </c>
      <c r="C59" t="s">
        <v>42</v>
      </c>
      <c r="E59" t="s">
        <v>43</v>
      </c>
      <c r="F59" s="10">
        <v>0.2</v>
      </c>
      <c r="G59" s="3">
        <f>G58*F59</f>
        <v>159.40826666666669</v>
      </c>
    </row>
    <row r="60" spans="1:9" x14ac:dyDescent="0.25">
      <c r="A60" s="3">
        <f>A58-A59</f>
        <v>60.157040000000002</v>
      </c>
      <c r="B60" t="s">
        <v>1</v>
      </c>
      <c r="C60" t="s">
        <v>44</v>
      </c>
      <c r="E60" t="s">
        <v>45</v>
      </c>
      <c r="F60" s="2"/>
      <c r="G60" s="3">
        <f>G58+G59</f>
        <v>956.44960000000003</v>
      </c>
    </row>
    <row r="61" spans="1:9" x14ac:dyDescent="0.25">
      <c r="E61" t="s">
        <v>46</v>
      </c>
      <c r="F61" s="10">
        <v>0.1</v>
      </c>
      <c r="G61" s="3">
        <f>G60*F61</f>
        <v>95.644960000000012</v>
      </c>
    </row>
    <row r="62" spans="1:9" x14ac:dyDescent="0.25">
      <c r="E62" t="s">
        <v>47</v>
      </c>
      <c r="F62" s="2"/>
      <c r="G62" s="3">
        <f>G60+G61</f>
        <v>1052.09456</v>
      </c>
    </row>
    <row r="63" spans="1:9" x14ac:dyDescent="0.25">
      <c r="E63" t="s">
        <v>48</v>
      </c>
      <c r="F63" s="10">
        <v>7.0000000000000007E-2</v>
      </c>
      <c r="G63" s="3">
        <f>G62*F63</f>
        <v>73.646619200000004</v>
      </c>
      <c r="I63" t="s">
        <v>93</v>
      </c>
    </row>
    <row r="64" spans="1:9" x14ac:dyDescent="0.25">
      <c r="E64" t="s">
        <v>49</v>
      </c>
      <c r="G64" s="3">
        <f>G62+G63</f>
        <v>1125.7411792</v>
      </c>
    </row>
    <row r="65" spans="1:7" ht="18.75" x14ac:dyDescent="0.3">
      <c r="A65" s="1"/>
      <c r="B65" s="1"/>
      <c r="C65" s="1"/>
      <c r="D65" s="1"/>
      <c r="E65" s="1" t="s">
        <v>50</v>
      </c>
      <c r="F65" s="1"/>
      <c r="G65" s="31">
        <f>G64/A60</f>
        <v>18.713373849511214</v>
      </c>
    </row>
    <row r="67" spans="1:7" x14ac:dyDescent="0.25">
      <c r="A67" s="25" t="s">
        <v>51</v>
      </c>
      <c r="B67" s="25"/>
      <c r="C67" s="25"/>
      <c r="D67" s="25"/>
      <c r="E67" s="25"/>
      <c r="F67" s="25"/>
      <c r="G67" s="25"/>
    </row>
    <row r="68" spans="1:7" x14ac:dyDescent="0.25">
      <c r="A68" s="25" t="s">
        <v>95</v>
      </c>
      <c r="B68" s="25"/>
      <c r="C68" s="25"/>
      <c r="D68" s="25"/>
      <c r="E68" s="25"/>
      <c r="F68" s="25"/>
      <c r="G68" s="25"/>
    </row>
    <row r="69" spans="1:7" x14ac:dyDescent="0.25">
      <c r="A69" s="25" t="s">
        <v>52</v>
      </c>
      <c r="B69" s="25"/>
      <c r="C69" s="25"/>
      <c r="D69" s="25"/>
      <c r="E69" s="25"/>
      <c r="F69" s="25"/>
      <c r="G69" s="25"/>
    </row>
    <row r="70" spans="1:7" x14ac:dyDescent="0.25">
      <c r="A70" s="25" t="s">
        <v>53</v>
      </c>
      <c r="B70" s="25"/>
      <c r="C70" s="25"/>
      <c r="D70" s="25"/>
      <c r="E70" s="25"/>
      <c r="F70" s="25"/>
      <c r="G70" s="25"/>
    </row>
    <row r="71" spans="1:7" x14ac:dyDescent="0.25">
      <c r="A71" s="25" t="s">
        <v>54</v>
      </c>
      <c r="B71" s="25"/>
      <c r="C71" s="25"/>
      <c r="D71" s="25"/>
      <c r="E71" s="25"/>
      <c r="F71" s="25"/>
      <c r="G71" s="25"/>
    </row>
    <row r="72" spans="1:7" x14ac:dyDescent="0.25">
      <c r="A72" s="25" t="s">
        <v>55</v>
      </c>
      <c r="B72" s="25"/>
      <c r="C72" s="25"/>
      <c r="D72" s="25"/>
      <c r="E72" s="25"/>
      <c r="F72" s="25"/>
      <c r="G72" s="25"/>
    </row>
    <row r="73" spans="1:7" x14ac:dyDescent="0.25">
      <c r="A73" s="25" t="s">
        <v>56</v>
      </c>
      <c r="B73" s="25"/>
      <c r="C73" s="25"/>
      <c r="D73" s="25"/>
      <c r="E73" s="25"/>
      <c r="F73" s="25"/>
      <c r="G73" s="25"/>
    </row>
    <row r="76" spans="1:7" ht="23.25" x14ac:dyDescent="0.35">
      <c r="A76" s="5" t="s">
        <v>77</v>
      </c>
    </row>
    <row r="77" spans="1:7" x14ac:dyDescent="0.25">
      <c r="A77" t="s">
        <v>78</v>
      </c>
    </row>
    <row r="79" spans="1:7" x14ac:dyDescent="0.25">
      <c r="A79" s="4" t="s">
        <v>57</v>
      </c>
    </row>
    <row r="81" spans="1:9" x14ac:dyDescent="0.25">
      <c r="A81" s="21" t="s">
        <v>58</v>
      </c>
      <c r="B81" s="19"/>
      <c r="C81" s="19"/>
      <c r="D81" s="19"/>
      <c r="E81" s="28">
        <f>4.6/0.5</f>
        <v>9.1999999999999993</v>
      </c>
      <c r="I81" t="s">
        <v>96</v>
      </c>
    </row>
    <row r="82" spans="1:9" x14ac:dyDescent="0.25">
      <c r="A82" s="11" t="s">
        <v>2</v>
      </c>
      <c r="B82" s="6"/>
      <c r="C82" s="6"/>
      <c r="D82" s="11" t="s">
        <v>66</v>
      </c>
      <c r="E82" s="29" t="s">
        <v>59</v>
      </c>
      <c r="I82" t="s">
        <v>97</v>
      </c>
    </row>
    <row r="83" spans="1:9" x14ac:dyDescent="0.25">
      <c r="A83" s="6" t="s">
        <v>60</v>
      </c>
      <c r="B83" s="6"/>
      <c r="C83" s="6"/>
      <c r="D83" s="7">
        <v>2</v>
      </c>
      <c r="E83" s="13">
        <f>E81*D83</f>
        <v>18.399999999999999</v>
      </c>
    </row>
    <row r="84" spans="1:9" x14ac:dyDescent="0.25">
      <c r="A84" s="6" t="s">
        <v>61</v>
      </c>
      <c r="B84" s="6"/>
      <c r="C84" s="6"/>
      <c r="D84" s="7">
        <v>1.4</v>
      </c>
      <c r="E84" s="13">
        <f>D84*E81</f>
        <v>12.879999999999999</v>
      </c>
    </row>
    <row r="85" spans="1:9" x14ac:dyDescent="0.25">
      <c r="A85" s="6" t="s">
        <v>62</v>
      </c>
      <c r="B85" s="6"/>
      <c r="C85" s="6"/>
      <c r="D85" s="7">
        <v>0.75</v>
      </c>
      <c r="E85" s="13">
        <f>E81*D85</f>
        <v>6.8999999999999995</v>
      </c>
    </row>
    <row r="86" spans="1:9" x14ac:dyDescent="0.25">
      <c r="A86" s="6" t="s">
        <v>63</v>
      </c>
      <c r="B86" s="6"/>
      <c r="C86" s="6"/>
      <c r="D86" s="7">
        <v>0.66</v>
      </c>
      <c r="E86" s="13">
        <f>E81*D86</f>
        <v>6.0720000000000001</v>
      </c>
    </row>
    <row r="87" spans="1:9" x14ac:dyDescent="0.25">
      <c r="A87" s="1" t="s">
        <v>64</v>
      </c>
      <c r="B87" s="1"/>
      <c r="C87" s="1"/>
      <c r="D87" s="27">
        <v>0.7</v>
      </c>
      <c r="E87" s="24">
        <f>E81*D87</f>
        <v>6.4399999999999995</v>
      </c>
    </row>
    <row r="88" spans="1:9" x14ac:dyDescent="0.25">
      <c r="E88" s="3"/>
    </row>
    <row r="89" spans="1:9" x14ac:dyDescent="0.25">
      <c r="E89" s="3"/>
    </row>
    <row r="90" spans="1:9" x14ac:dyDescent="0.25">
      <c r="A90" s="4" t="s">
        <v>65</v>
      </c>
      <c r="E90" s="3"/>
    </row>
    <row r="91" spans="1:9" x14ac:dyDescent="0.25">
      <c r="E91" s="3"/>
    </row>
    <row r="92" spans="1:9" x14ac:dyDescent="0.25">
      <c r="A92" s="21" t="s">
        <v>58</v>
      </c>
      <c r="B92" s="19"/>
      <c r="C92" s="19"/>
      <c r="D92" s="19"/>
      <c r="E92" s="28">
        <f>3.85/0.66</f>
        <v>5.833333333333333</v>
      </c>
      <c r="I92" t="s">
        <v>99</v>
      </c>
    </row>
    <row r="93" spans="1:9" x14ac:dyDescent="0.25">
      <c r="A93" s="11" t="s">
        <v>2</v>
      </c>
      <c r="B93" s="6"/>
      <c r="C93" s="6"/>
      <c r="D93" s="11" t="s">
        <v>66</v>
      </c>
      <c r="E93" s="29" t="s">
        <v>59</v>
      </c>
      <c r="I93" t="s">
        <v>98</v>
      </c>
    </row>
    <row r="94" spans="1:9" x14ac:dyDescent="0.25">
      <c r="A94" s="6" t="s">
        <v>67</v>
      </c>
      <c r="B94" s="6"/>
      <c r="C94" s="6"/>
      <c r="D94" s="7">
        <v>1.6</v>
      </c>
      <c r="E94" s="13">
        <f>E92*D94</f>
        <v>9.3333333333333339</v>
      </c>
    </row>
    <row r="95" spans="1:9" x14ac:dyDescent="0.25">
      <c r="A95" s="6" t="s">
        <v>68</v>
      </c>
      <c r="B95" s="6"/>
      <c r="C95" s="6"/>
      <c r="D95" s="7">
        <v>1.1000000000000001</v>
      </c>
      <c r="E95" s="13">
        <f>E92*D95</f>
        <v>6.416666666666667</v>
      </c>
    </row>
    <row r="96" spans="1:9" x14ac:dyDescent="0.25">
      <c r="A96" s="6" t="s">
        <v>69</v>
      </c>
      <c r="B96" s="6"/>
      <c r="C96" s="6"/>
      <c r="D96" s="7">
        <v>0.9</v>
      </c>
      <c r="E96" s="13">
        <f>E92*D96</f>
        <v>5.25</v>
      </c>
    </row>
    <row r="97" spans="1:5" x14ac:dyDescent="0.25">
      <c r="A97" s="6" t="s">
        <v>70</v>
      </c>
      <c r="B97" s="6"/>
      <c r="C97" s="6"/>
      <c r="D97" s="7">
        <v>0.9</v>
      </c>
      <c r="E97" s="13">
        <f>E92*D97</f>
        <v>5.25</v>
      </c>
    </row>
    <row r="98" spans="1:5" x14ac:dyDescent="0.25">
      <c r="A98" s="6" t="s">
        <v>71</v>
      </c>
      <c r="B98" s="6"/>
      <c r="C98" s="6"/>
      <c r="D98" s="7">
        <v>0.7</v>
      </c>
      <c r="E98" s="13">
        <f>E92*D98</f>
        <v>4.083333333333333</v>
      </c>
    </row>
    <row r="99" spans="1:5" x14ac:dyDescent="0.25">
      <c r="A99" s="6" t="s">
        <v>72</v>
      </c>
      <c r="B99" s="6"/>
      <c r="C99" s="6"/>
      <c r="D99" s="7">
        <v>0.7</v>
      </c>
      <c r="E99" s="13">
        <f>E92*D99</f>
        <v>4.083333333333333</v>
      </c>
    </row>
    <row r="100" spans="1:5" x14ac:dyDescent="0.25">
      <c r="A100" s="6" t="s">
        <v>73</v>
      </c>
      <c r="B100" s="6"/>
      <c r="C100" s="6"/>
      <c r="D100" s="7">
        <v>0.3</v>
      </c>
      <c r="E100" s="13">
        <f>E92*D100</f>
        <v>1.7499999999999998</v>
      </c>
    </row>
    <row r="101" spans="1:5" x14ac:dyDescent="0.25">
      <c r="A101" s="6" t="s">
        <v>74</v>
      </c>
      <c r="B101" s="6"/>
      <c r="C101" s="6"/>
      <c r="D101" s="7">
        <v>0.25</v>
      </c>
      <c r="E101" s="13">
        <f>E92*D101</f>
        <v>1.4583333333333333</v>
      </c>
    </row>
    <row r="102" spans="1:5" x14ac:dyDescent="0.25">
      <c r="A102" s="6" t="s">
        <v>75</v>
      </c>
      <c r="B102" s="6"/>
      <c r="C102" s="6"/>
      <c r="D102" s="7">
        <v>0.2</v>
      </c>
      <c r="E102" s="13">
        <f>E92*D102</f>
        <v>1.1666666666666667</v>
      </c>
    </row>
    <row r="103" spans="1:5" x14ac:dyDescent="0.25">
      <c r="A103" s="1" t="s">
        <v>76</v>
      </c>
      <c r="B103" s="1"/>
      <c r="C103" s="1"/>
      <c r="D103" s="27">
        <v>0.2</v>
      </c>
      <c r="E103" s="24">
        <f>E92*D103</f>
        <v>1.1666666666666667</v>
      </c>
    </row>
  </sheetData>
  <pageMargins left="0.7" right="0.7" top="0.78740157499999996" bottom="0.78740157499999996" header="0.3" footer="0.3"/>
  <pageSetup orientation="portrait" horizontalDpi="1200" verticalDpi="1200" r:id="rId1"/>
  <ignoredErrors>
    <ignoredError sqref="A5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opLeftCell="A7" workbookViewId="0">
      <selection activeCell="I1" sqref="I1"/>
    </sheetView>
  </sheetViews>
  <sheetFormatPr baseColWidth="10" defaultRowHeight="15" x14ac:dyDescent="0.25"/>
  <cols>
    <col min="3" max="3" width="12.140625" customWidth="1"/>
  </cols>
  <sheetData>
    <row r="1" spans="1:9" ht="23.25" x14ac:dyDescent="0.35">
      <c r="A1" s="5" t="s">
        <v>100</v>
      </c>
      <c r="I1" s="8" t="s">
        <v>79</v>
      </c>
    </row>
    <row r="3" spans="1:9" ht="15.75" x14ac:dyDescent="0.25">
      <c r="A3" s="18" t="s">
        <v>101</v>
      </c>
      <c r="B3" s="19"/>
      <c r="C3" s="19"/>
      <c r="D3" s="36">
        <v>80</v>
      </c>
      <c r="E3" s="19" t="s">
        <v>1</v>
      </c>
    </row>
    <row r="4" spans="1:9" x14ac:dyDescent="0.25">
      <c r="A4" s="11" t="s">
        <v>2</v>
      </c>
      <c r="B4" s="11" t="s">
        <v>3</v>
      </c>
      <c r="C4" s="11"/>
      <c r="D4" s="11" t="s">
        <v>4</v>
      </c>
      <c r="E4" s="6"/>
      <c r="I4" s="4" t="s">
        <v>84</v>
      </c>
    </row>
    <row r="5" spans="1:9" x14ac:dyDescent="0.25">
      <c r="A5" s="11" t="s">
        <v>102</v>
      </c>
      <c r="B5" s="11"/>
      <c r="C5" s="11"/>
      <c r="D5" s="11"/>
      <c r="E5" s="6"/>
      <c r="I5" s="4"/>
    </row>
    <row r="6" spans="1:9" x14ac:dyDescent="0.25">
      <c r="A6" s="6" t="s">
        <v>6</v>
      </c>
      <c r="B6" s="12">
        <v>0.1</v>
      </c>
      <c r="C6" s="6"/>
      <c r="D6" s="13">
        <f>B6*$D$3</f>
        <v>8</v>
      </c>
      <c r="E6" s="6" t="s">
        <v>1</v>
      </c>
      <c r="I6" t="s">
        <v>80</v>
      </c>
    </row>
    <row r="7" spans="1:9" x14ac:dyDescent="0.25">
      <c r="A7" s="6" t="s">
        <v>7</v>
      </c>
      <c r="B7" s="12">
        <v>0</v>
      </c>
      <c r="C7" s="6"/>
      <c r="D7" s="13">
        <f t="shared" ref="D7:D22" si="0">B7*$D$3</f>
        <v>0</v>
      </c>
      <c r="E7" s="6" t="s">
        <v>1</v>
      </c>
      <c r="I7" t="s">
        <v>81</v>
      </c>
    </row>
    <row r="8" spans="1:9" x14ac:dyDescent="0.25">
      <c r="A8" s="6" t="s">
        <v>11</v>
      </c>
      <c r="B8" s="12">
        <v>0</v>
      </c>
      <c r="C8" s="6"/>
      <c r="D8" s="13">
        <f t="shared" si="0"/>
        <v>0</v>
      </c>
      <c r="E8" s="6" t="s">
        <v>1</v>
      </c>
    </row>
    <row r="9" spans="1:9" x14ac:dyDescent="0.25">
      <c r="A9" s="6" t="s">
        <v>12</v>
      </c>
      <c r="B9" s="12">
        <v>0.1</v>
      </c>
      <c r="C9" s="6"/>
      <c r="D9" s="13">
        <f t="shared" si="0"/>
        <v>8</v>
      </c>
      <c r="E9" s="6" t="s">
        <v>1</v>
      </c>
    </row>
    <row r="10" spans="1:9" x14ac:dyDescent="0.25">
      <c r="A10" s="6" t="s">
        <v>103</v>
      </c>
      <c r="B10" s="12">
        <v>0</v>
      </c>
      <c r="C10" s="6"/>
      <c r="D10" s="13">
        <f t="shared" si="0"/>
        <v>0</v>
      </c>
      <c r="E10" s="6" t="s">
        <v>1</v>
      </c>
    </row>
    <row r="11" spans="1:9" x14ac:dyDescent="0.25">
      <c r="A11" s="6" t="s">
        <v>15</v>
      </c>
      <c r="B11" s="12">
        <v>0.12</v>
      </c>
      <c r="C11" s="6"/>
      <c r="D11" s="13">
        <f t="shared" si="0"/>
        <v>9.6</v>
      </c>
      <c r="E11" s="6" t="s">
        <v>1</v>
      </c>
    </row>
    <row r="12" spans="1:9" x14ac:dyDescent="0.25">
      <c r="A12" s="6" t="s">
        <v>16</v>
      </c>
      <c r="B12" s="12">
        <v>0</v>
      </c>
      <c r="C12" s="6"/>
      <c r="D12" s="13">
        <f t="shared" si="0"/>
        <v>0</v>
      </c>
      <c r="E12" s="6" t="s">
        <v>1</v>
      </c>
    </row>
    <row r="13" spans="1:9" x14ac:dyDescent="0.25">
      <c r="A13" s="6" t="s">
        <v>17</v>
      </c>
      <c r="B13" s="12">
        <v>0</v>
      </c>
      <c r="C13" s="6"/>
      <c r="D13" s="13">
        <f t="shared" si="0"/>
        <v>0</v>
      </c>
      <c r="E13" s="6" t="s">
        <v>1</v>
      </c>
    </row>
    <row r="14" spans="1:9" x14ac:dyDescent="0.25">
      <c r="A14" s="6" t="s">
        <v>104</v>
      </c>
      <c r="B14" s="12">
        <v>0.08</v>
      </c>
      <c r="C14" s="6"/>
      <c r="D14" s="13">
        <f t="shared" si="0"/>
        <v>6.4</v>
      </c>
      <c r="E14" s="6" t="s">
        <v>1</v>
      </c>
    </row>
    <row r="15" spans="1:9" x14ac:dyDescent="0.25">
      <c r="A15" s="33" t="s">
        <v>105</v>
      </c>
      <c r="B15" s="32"/>
      <c r="C15" s="6"/>
      <c r="D15" s="13"/>
      <c r="E15" s="6"/>
    </row>
    <row r="16" spans="1:9" x14ac:dyDescent="0.25">
      <c r="A16" s="6" t="s">
        <v>5</v>
      </c>
      <c r="B16" s="12">
        <v>0</v>
      </c>
      <c r="C16" s="6"/>
      <c r="D16" s="13">
        <f t="shared" si="0"/>
        <v>0</v>
      </c>
      <c r="E16" s="6" t="s">
        <v>1</v>
      </c>
    </row>
    <row r="17" spans="1:9" x14ac:dyDescent="0.25">
      <c r="A17" s="6" t="s">
        <v>10</v>
      </c>
      <c r="B17" s="12">
        <v>0.6</v>
      </c>
      <c r="C17" s="6"/>
      <c r="D17" s="13">
        <f t="shared" si="0"/>
        <v>48</v>
      </c>
      <c r="E17" s="6" t="s">
        <v>1</v>
      </c>
    </row>
    <row r="18" spans="1:9" x14ac:dyDescent="0.25">
      <c r="A18" s="6" t="s">
        <v>11</v>
      </c>
      <c r="B18" s="12">
        <v>0</v>
      </c>
      <c r="C18" s="6"/>
      <c r="D18" s="13">
        <f t="shared" si="0"/>
        <v>0</v>
      </c>
      <c r="E18" s="6" t="s">
        <v>1</v>
      </c>
    </row>
    <row r="19" spans="1:9" x14ac:dyDescent="0.25">
      <c r="A19" s="6" t="s">
        <v>13</v>
      </c>
      <c r="B19" s="12">
        <v>0</v>
      </c>
      <c r="C19" s="6"/>
      <c r="D19" s="13">
        <f t="shared" si="0"/>
        <v>0</v>
      </c>
      <c r="E19" s="6" t="s">
        <v>1</v>
      </c>
    </row>
    <row r="20" spans="1:9" x14ac:dyDescent="0.25">
      <c r="A20" s="6" t="s">
        <v>14</v>
      </c>
      <c r="B20" s="12">
        <v>0</v>
      </c>
      <c r="C20" s="6"/>
      <c r="D20" s="13">
        <f t="shared" si="0"/>
        <v>0</v>
      </c>
      <c r="E20" s="6" t="s">
        <v>1</v>
      </c>
    </row>
    <row r="21" spans="1:9" x14ac:dyDescent="0.25">
      <c r="A21" s="6" t="s">
        <v>103</v>
      </c>
      <c r="B21" s="12">
        <v>0</v>
      </c>
      <c r="C21" s="6"/>
      <c r="D21" s="13">
        <f t="shared" si="0"/>
        <v>0</v>
      </c>
      <c r="E21" s="6" t="s">
        <v>1</v>
      </c>
    </row>
    <row r="22" spans="1:9" x14ac:dyDescent="0.25">
      <c r="A22" s="6" t="s">
        <v>16</v>
      </c>
      <c r="B22" s="12">
        <v>0</v>
      </c>
      <c r="C22" s="6"/>
      <c r="D22" s="13">
        <f t="shared" si="0"/>
        <v>0</v>
      </c>
      <c r="E22" s="6" t="s">
        <v>1</v>
      </c>
    </row>
    <row r="23" spans="1:9" x14ac:dyDescent="0.25">
      <c r="A23" s="14" t="s">
        <v>19</v>
      </c>
      <c r="B23" s="9" t="str">
        <f>IF(D14/(SUM(D6:D9))&lt; 0.5,"Eis OK","Zu viel Eis!")</f>
        <v>Eis OK</v>
      </c>
      <c r="C23" s="14" t="str">
        <f>IF(SUM(B10:B13)/SUM(B6:B14)&gt;0.32,"Wurst zu fett!","Fettanteil OK")</f>
        <v>Fettanteil OK</v>
      </c>
      <c r="D23" s="14" t="str">
        <f>IF(SUM(B6:B22)=100%,"Rezept OK","Rezept überprüfen!")</f>
        <v>Rezept OK</v>
      </c>
      <c r="I23" t="s">
        <v>110</v>
      </c>
    </row>
    <row r="24" spans="1:9" x14ac:dyDescent="0.25">
      <c r="A24" s="14"/>
      <c r="B24" s="11"/>
      <c r="C24" s="11"/>
      <c r="D24" s="11"/>
      <c r="E24" s="6"/>
    </row>
    <row r="25" spans="1:9" x14ac:dyDescent="0.25">
      <c r="A25" s="6" t="s">
        <v>106</v>
      </c>
      <c r="B25" s="15">
        <v>20</v>
      </c>
      <c r="C25" s="6" t="s">
        <v>21</v>
      </c>
      <c r="D25" s="13">
        <f>(SUM(D6:D13)+SUM(D16:D22)*50%)*B25/1000</f>
        <v>0.99199999999999999</v>
      </c>
      <c r="E25" s="6" t="s">
        <v>1</v>
      </c>
      <c r="I25" t="s">
        <v>85</v>
      </c>
    </row>
    <row r="26" spans="1:9" x14ac:dyDescent="0.25">
      <c r="A26" s="6" t="s">
        <v>107</v>
      </c>
      <c r="B26" s="15">
        <v>3</v>
      </c>
      <c r="C26" s="6" t="s">
        <v>21</v>
      </c>
      <c r="D26" s="13">
        <f>SUM(D6:D22)*B26/1000</f>
        <v>0.24</v>
      </c>
      <c r="E26" s="6" t="s">
        <v>1</v>
      </c>
    </row>
    <row r="27" spans="1:9" x14ac:dyDescent="0.25">
      <c r="A27" s="6" t="s">
        <v>108</v>
      </c>
      <c r="B27" s="15">
        <v>20</v>
      </c>
      <c r="C27" s="6" t="s">
        <v>21</v>
      </c>
      <c r="D27" s="13">
        <f>SUM(D16:D22)*50%*B27/1000</f>
        <v>0.48</v>
      </c>
      <c r="E27" s="6" t="s">
        <v>1</v>
      </c>
    </row>
    <row r="28" spans="1:9" x14ac:dyDescent="0.25">
      <c r="A28" s="6" t="s">
        <v>23</v>
      </c>
      <c r="B28" s="15">
        <v>6</v>
      </c>
      <c r="C28" s="6" t="s">
        <v>21</v>
      </c>
      <c r="D28" s="13">
        <f>SUM(D6:D22)*B28/1000</f>
        <v>0.48</v>
      </c>
      <c r="E28" s="6" t="s">
        <v>1</v>
      </c>
    </row>
    <row r="29" spans="1:9" x14ac:dyDescent="0.25">
      <c r="A29" s="6" t="s">
        <v>109</v>
      </c>
      <c r="B29" s="15">
        <v>1</v>
      </c>
      <c r="C29" s="6" t="s">
        <v>21</v>
      </c>
      <c r="D29" s="13">
        <f>SUM(D6:D22)*B29/1000</f>
        <v>0.08</v>
      </c>
      <c r="E29" s="6" t="s">
        <v>1</v>
      </c>
    </row>
    <row r="30" spans="1:9" x14ac:dyDescent="0.25">
      <c r="A30" s="6" t="s">
        <v>113</v>
      </c>
      <c r="B30" s="15">
        <v>2</v>
      </c>
      <c r="C30" s="6" t="s">
        <v>21</v>
      </c>
      <c r="D30" s="13">
        <f>D3*B30/1000</f>
        <v>0.16</v>
      </c>
      <c r="E30" s="6" t="s">
        <v>1</v>
      </c>
    </row>
    <row r="31" spans="1:9" x14ac:dyDescent="0.25">
      <c r="A31" s="6"/>
      <c r="B31" s="16"/>
      <c r="C31" s="6"/>
      <c r="D31" s="6"/>
      <c r="E31" s="6"/>
    </row>
    <row r="32" spans="1:9" x14ac:dyDescent="0.25">
      <c r="A32" s="6" t="s">
        <v>86</v>
      </c>
      <c r="B32" s="15">
        <v>0.4</v>
      </c>
      <c r="C32" s="34">
        <f>D33/B32</f>
        <v>205.68</v>
      </c>
      <c r="D32" s="6" t="s">
        <v>26</v>
      </c>
      <c r="E32" s="6"/>
      <c r="I32" t="s">
        <v>83</v>
      </c>
    </row>
    <row r="33" spans="1:9" x14ac:dyDescent="0.25">
      <c r="A33" s="17" t="s">
        <v>27</v>
      </c>
      <c r="B33" s="1"/>
      <c r="C33" s="1"/>
      <c r="D33" s="17">
        <f>SUM(D6:D29)</f>
        <v>82.272000000000006</v>
      </c>
      <c r="E33" s="1" t="s">
        <v>1</v>
      </c>
    </row>
    <row r="35" spans="1:9" x14ac:dyDescent="0.25">
      <c r="A35" s="4" t="s">
        <v>28</v>
      </c>
    </row>
    <row r="37" spans="1:9" x14ac:dyDescent="0.25">
      <c r="A37" s="21" t="s">
        <v>29</v>
      </c>
      <c r="B37" s="19"/>
      <c r="C37" s="19"/>
      <c r="D37" s="19"/>
      <c r="E37" s="21">
        <f>D3</f>
        <v>80</v>
      </c>
      <c r="F37" s="21" t="s">
        <v>1</v>
      </c>
      <c r="G37" s="19"/>
      <c r="I37" t="s">
        <v>87</v>
      </c>
    </row>
    <row r="38" spans="1:9" x14ac:dyDescent="0.25">
      <c r="A38" s="11" t="s">
        <v>30</v>
      </c>
      <c r="B38" s="11"/>
      <c r="C38" s="11" t="s">
        <v>31</v>
      </c>
      <c r="D38" s="11"/>
      <c r="E38" s="11" t="s">
        <v>32</v>
      </c>
      <c r="F38" s="11"/>
      <c r="G38" s="11" t="s">
        <v>33</v>
      </c>
      <c r="H38" s="4"/>
      <c r="I38" s="4"/>
    </row>
    <row r="39" spans="1:9" x14ac:dyDescent="0.25">
      <c r="A39" s="11" t="s">
        <v>102</v>
      </c>
      <c r="B39" s="11"/>
      <c r="C39" s="11"/>
      <c r="D39" s="11"/>
      <c r="E39" s="11"/>
      <c r="F39" s="11"/>
      <c r="G39" s="11"/>
      <c r="H39" s="4"/>
      <c r="I39" s="4"/>
    </row>
    <row r="40" spans="1:9" x14ac:dyDescent="0.25">
      <c r="A40" s="13">
        <f t="shared" ref="A40:A48" si="1">D6</f>
        <v>8</v>
      </c>
      <c r="B40" s="6" t="s">
        <v>1</v>
      </c>
      <c r="C40" s="6" t="s">
        <v>6</v>
      </c>
      <c r="D40" s="6"/>
      <c r="E40" s="13">
        <f>E95</f>
        <v>12.879999999999999</v>
      </c>
      <c r="F40" s="6"/>
      <c r="G40" s="13">
        <f>A40*E40</f>
        <v>103.03999999999999</v>
      </c>
      <c r="I40" t="s">
        <v>88</v>
      </c>
    </row>
    <row r="41" spans="1:9" x14ac:dyDescent="0.25">
      <c r="A41" s="13">
        <f t="shared" si="1"/>
        <v>0</v>
      </c>
      <c r="B41" s="6" t="s">
        <v>1</v>
      </c>
      <c r="C41" s="6" t="s">
        <v>7</v>
      </c>
      <c r="D41" s="6"/>
      <c r="E41" s="13">
        <f>E96</f>
        <v>6.8999999999999995</v>
      </c>
      <c r="F41" s="6"/>
      <c r="G41" s="13">
        <f>A41*E41</f>
        <v>0</v>
      </c>
    </row>
    <row r="42" spans="1:9" x14ac:dyDescent="0.25">
      <c r="A42" s="13">
        <f t="shared" si="1"/>
        <v>0</v>
      </c>
      <c r="B42" s="6" t="s">
        <v>1</v>
      </c>
      <c r="C42" s="6" t="s">
        <v>11</v>
      </c>
      <c r="D42" s="6"/>
      <c r="E42" s="13">
        <f>E106</f>
        <v>6.416666666666667</v>
      </c>
      <c r="F42" s="6"/>
      <c r="G42" s="13">
        <f>A42*E42</f>
        <v>0</v>
      </c>
      <c r="I42" t="s">
        <v>89</v>
      </c>
    </row>
    <row r="43" spans="1:9" x14ac:dyDescent="0.25">
      <c r="A43" s="13">
        <f t="shared" si="1"/>
        <v>8</v>
      </c>
      <c r="B43" s="6" t="s">
        <v>1</v>
      </c>
      <c r="C43" s="6" t="s">
        <v>12</v>
      </c>
      <c r="D43" s="6"/>
      <c r="E43" s="13">
        <f>E107</f>
        <v>5.25</v>
      </c>
      <c r="F43" s="6"/>
      <c r="G43" s="13">
        <f>A43*E43</f>
        <v>42</v>
      </c>
    </row>
    <row r="44" spans="1:9" x14ac:dyDescent="0.25">
      <c r="A44" s="13">
        <f t="shared" si="1"/>
        <v>0</v>
      </c>
      <c r="B44" s="6" t="s">
        <v>1</v>
      </c>
      <c r="C44" s="6" t="s">
        <v>103</v>
      </c>
      <c r="D44" s="6"/>
      <c r="E44" s="13">
        <f>E110</f>
        <v>4.083333333333333</v>
      </c>
      <c r="F44" s="6"/>
      <c r="G44" s="13">
        <f>A44*E44</f>
        <v>0</v>
      </c>
    </row>
    <row r="45" spans="1:9" x14ac:dyDescent="0.25">
      <c r="A45" s="13">
        <f t="shared" si="1"/>
        <v>9.6</v>
      </c>
      <c r="B45" s="6" t="s">
        <v>1</v>
      </c>
      <c r="C45" s="6" t="s">
        <v>15</v>
      </c>
      <c r="D45" s="6"/>
      <c r="E45" s="13">
        <f t="shared" ref="E45:E46" si="2">E111</f>
        <v>1.7499999999999998</v>
      </c>
      <c r="F45" s="6"/>
      <c r="G45" s="13">
        <f t="shared" ref="G45:G62" si="3">A45*E45</f>
        <v>16.799999999999997</v>
      </c>
    </row>
    <row r="46" spans="1:9" x14ac:dyDescent="0.25">
      <c r="A46" s="13">
        <f t="shared" si="1"/>
        <v>0</v>
      </c>
      <c r="B46" s="6" t="s">
        <v>1</v>
      </c>
      <c r="C46" s="6" t="s">
        <v>16</v>
      </c>
      <c r="D46" s="6"/>
      <c r="E46" s="13">
        <f t="shared" si="2"/>
        <v>1.4583333333333333</v>
      </c>
      <c r="F46" s="6"/>
      <c r="G46" s="13">
        <f t="shared" si="3"/>
        <v>0</v>
      </c>
    </row>
    <row r="47" spans="1:9" x14ac:dyDescent="0.25">
      <c r="A47" s="13">
        <f t="shared" si="1"/>
        <v>0</v>
      </c>
      <c r="B47" s="6" t="s">
        <v>1</v>
      </c>
      <c r="C47" s="6" t="s">
        <v>17</v>
      </c>
      <c r="D47" s="6"/>
      <c r="E47" s="13">
        <f>E113</f>
        <v>1.1666666666666667</v>
      </c>
      <c r="F47" s="6"/>
      <c r="G47" s="13">
        <f t="shared" si="3"/>
        <v>0</v>
      </c>
    </row>
    <row r="48" spans="1:9" x14ac:dyDescent="0.25">
      <c r="A48" s="13">
        <f t="shared" si="1"/>
        <v>6.4</v>
      </c>
      <c r="B48" s="6" t="s">
        <v>1</v>
      </c>
      <c r="C48" s="6" t="s">
        <v>104</v>
      </c>
      <c r="D48" s="6"/>
      <c r="E48" s="22">
        <v>0.2</v>
      </c>
      <c r="F48" s="6"/>
      <c r="G48" s="13">
        <f>A48*E48</f>
        <v>1.2800000000000002</v>
      </c>
      <c r="I48" t="s">
        <v>111</v>
      </c>
    </row>
    <row r="49" spans="1:9" x14ac:dyDescent="0.25">
      <c r="A49" s="6" t="s">
        <v>105</v>
      </c>
      <c r="B49" s="6"/>
      <c r="C49" s="6"/>
      <c r="D49" s="6"/>
      <c r="E49" s="35"/>
      <c r="F49" s="6"/>
      <c r="G49" s="13"/>
    </row>
    <row r="50" spans="1:9" x14ac:dyDescent="0.25">
      <c r="A50" s="13">
        <f>D16</f>
        <v>0</v>
      </c>
      <c r="B50" s="6"/>
      <c r="C50" s="6" t="s">
        <v>5</v>
      </c>
      <c r="D50" s="6"/>
      <c r="E50" s="35">
        <f>E94</f>
        <v>18.399999999999999</v>
      </c>
      <c r="F50" s="6"/>
      <c r="G50" s="13">
        <f>A50*E50</f>
        <v>0</v>
      </c>
      <c r="I50" t="s">
        <v>88</v>
      </c>
    </row>
    <row r="51" spans="1:9" x14ac:dyDescent="0.25">
      <c r="A51" s="13">
        <f t="shared" ref="A51:A56" si="4">D17</f>
        <v>48</v>
      </c>
      <c r="B51" s="6" t="s">
        <v>1</v>
      </c>
      <c r="C51" s="6" t="s">
        <v>10</v>
      </c>
      <c r="D51" s="6"/>
      <c r="E51" s="13">
        <f>E105</f>
        <v>9.3333333333333339</v>
      </c>
      <c r="F51" s="6"/>
      <c r="G51" s="13">
        <f t="shared" si="3"/>
        <v>448</v>
      </c>
      <c r="I51" t="s">
        <v>89</v>
      </c>
    </row>
    <row r="52" spans="1:9" x14ac:dyDescent="0.25">
      <c r="A52" s="13">
        <f t="shared" si="4"/>
        <v>0</v>
      </c>
      <c r="B52" s="6" t="s">
        <v>1</v>
      </c>
      <c r="C52" s="6" t="s">
        <v>11</v>
      </c>
      <c r="D52" s="6"/>
      <c r="E52" s="13">
        <f>E106</f>
        <v>6.416666666666667</v>
      </c>
      <c r="F52" s="6"/>
      <c r="G52" s="13">
        <f t="shared" si="3"/>
        <v>0</v>
      </c>
    </row>
    <row r="53" spans="1:9" x14ac:dyDescent="0.25">
      <c r="A53" s="13">
        <f t="shared" si="4"/>
        <v>0</v>
      </c>
      <c r="B53" s="6" t="s">
        <v>1</v>
      </c>
      <c r="C53" s="6" t="s">
        <v>13</v>
      </c>
      <c r="D53" s="6"/>
      <c r="E53" s="13">
        <f>E108</f>
        <v>5.25</v>
      </c>
      <c r="F53" s="6"/>
      <c r="G53" s="13">
        <f t="shared" si="3"/>
        <v>0</v>
      </c>
    </row>
    <row r="54" spans="1:9" x14ac:dyDescent="0.25">
      <c r="A54" s="13">
        <f t="shared" si="4"/>
        <v>0</v>
      </c>
      <c r="B54" s="6" t="s">
        <v>1</v>
      </c>
      <c r="C54" s="6" t="s">
        <v>14</v>
      </c>
      <c r="D54" s="6"/>
      <c r="E54" s="13">
        <f t="shared" ref="E54:E55" si="5">E109</f>
        <v>4.083333333333333</v>
      </c>
      <c r="F54" s="6"/>
      <c r="G54" s="13">
        <f t="shared" si="3"/>
        <v>0</v>
      </c>
    </row>
    <row r="55" spans="1:9" x14ac:dyDescent="0.25">
      <c r="A55" s="13">
        <f t="shared" si="4"/>
        <v>0</v>
      </c>
      <c r="B55" s="6" t="s">
        <v>1</v>
      </c>
      <c r="C55" s="6" t="s">
        <v>103</v>
      </c>
      <c r="D55" s="6"/>
      <c r="E55" s="13">
        <f t="shared" si="5"/>
        <v>4.083333333333333</v>
      </c>
      <c r="F55" s="6"/>
      <c r="G55" s="13">
        <f t="shared" si="3"/>
        <v>0</v>
      </c>
    </row>
    <row r="56" spans="1:9" x14ac:dyDescent="0.25">
      <c r="A56" s="13">
        <f t="shared" si="4"/>
        <v>0</v>
      </c>
      <c r="B56" s="6" t="s">
        <v>1</v>
      </c>
      <c r="C56" s="6" t="s">
        <v>16</v>
      </c>
      <c r="D56" s="6"/>
      <c r="E56" s="13">
        <f>E112</f>
        <v>1.4583333333333333</v>
      </c>
      <c r="F56" s="6"/>
      <c r="G56" s="13"/>
    </row>
    <row r="57" spans="1:9" x14ac:dyDescent="0.25">
      <c r="A57" s="13" t="s">
        <v>112</v>
      </c>
      <c r="B57" s="6"/>
      <c r="C57" s="6"/>
      <c r="D57" s="6"/>
      <c r="E57" s="13"/>
      <c r="F57" s="6"/>
      <c r="G57" s="13"/>
    </row>
    <row r="58" spans="1:9" x14ac:dyDescent="0.25">
      <c r="A58" s="13">
        <f t="shared" ref="A58:A63" si="6">D25</f>
        <v>0.99199999999999999</v>
      </c>
      <c r="B58" s="6" t="s">
        <v>1</v>
      </c>
      <c r="C58" s="6" t="s">
        <v>106</v>
      </c>
      <c r="D58" s="6"/>
      <c r="E58" s="22">
        <v>0.45</v>
      </c>
      <c r="F58" s="6"/>
      <c r="G58" s="13">
        <f t="shared" si="3"/>
        <v>0.44640000000000002</v>
      </c>
      <c r="I58" t="s">
        <v>91</v>
      </c>
    </row>
    <row r="59" spans="1:9" x14ac:dyDescent="0.25">
      <c r="A59" s="6">
        <f t="shared" si="6"/>
        <v>0.24</v>
      </c>
      <c r="B59" s="6" t="s">
        <v>1</v>
      </c>
      <c r="C59" s="6" t="s">
        <v>107</v>
      </c>
      <c r="D59" s="6"/>
      <c r="E59" s="22">
        <v>6.5</v>
      </c>
      <c r="F59" s="6"/>
      <c r="G59" s="13">
        <f>A59*E59</f>
        <v>1.56</v>
      </c>
    </row>
    <row r="60" spans="1:9" x14ac:dyDescent="0.25">
      <c r="A60" s="6">
        <f t="shared" si="6"/>
        <v>0.48</v>
      </c>
      <c r="B60" s="6" t="s">
        <v>1</v>
      </c>
      <c r="C60" s="6" t="s">
        <v>108</v>
      </c>
      <c r="D60" s="6"/>
      <c r="E60" s="22">
        <v>0.45</v>
      </c>
      <c r="F60" s="6"/>
      <c r="G60" s="13">
        <f t="shared" si="3"/>
        <v>0.216</v>
      </c>
    </row>
    <row r="61" spans="1:9" x14ac:dyDescent="0.25">
      <c r="A61" s="6">
        <f t="shared" si="6"/>
        <v>0.48</v>
      </c>
      <c r="B61" s="6" t="s">
        <v>1</v>
      </c>
      <c r="C61" s="6" t="s">
        <v>23</v>
      </c>
      <c r="D61" s="6"/>
      <c r="E61" s="22">
        <v>18</v>
      </c>
      <c r="F61" s="6"/>
      <c r="G61" s="13">
        <f t="shared" si="3"/>
        <v>8.64</v>
      </c>
    </row>
    <row r="62" spans="1:9" x14ac:dyDescent="0.25">
      <c r="A62" s="6">
        <f t="shared" si="6"/>
        <v>0.08</v>
      </c>
      <c r="B62" s="6" t="s">
        <v>1</v>
      </c>
      <c r="C62" s="6" t="s">
        <v>109</v>
      </c>
      <c r="D62" s="6"/>
      <c r="E62" s="22">
        <v>4</v>
      </c>
      <c r="F62" s="6"/>
      <c r="G62" s="13">
        <f t="shared" si="3"/>
        <v>0.32</v>
      </c>
    </row>
    <row r="63" spans="1:9" x14ac:dyDescent="0.25">
      <c r="A63" s="6">
        <f t="shared" si="6"/>
        <v>0.16</v>
      </c>
      <c r="B63" s="6" t="s">
        <v>1</v>
      </c>
      <c r="C63" s="6" t="s">
        <v>113</v>
      </c>
      <c r="D63" s="6"/>
      <c r="E63" s="22">
        <v>4</v>
      </c>
      <c r="F63" s="6"/>
      <c r="G63" s="13"/>
    </row>
    <row r="64" spans="1:9" x14ac:dyDescent="0.25">
      <c r="A64" s="6"/>
      <c r="B64" s="6"/>
      <c r="C64" s="6"/>
      <c r="D64" s="6"/>
      <c r="E64" s="35"/>
      <c r="F64" s="6"/>
      <c r="G64" s="13"/>
    </row>
    <row r="65" spans="1:9" x14ac:dyDescent="0.25">
      <c r="A65" s="1"/>
      <c r="B65" s="1"/>
      <c r="C65" s="1" t="s">
        <v>35</v>
      </c>
      <c r="D65" s="24">
        <f>C32</f>
        <v>205.68</v>
      </c>
      <c r="E65" s="23">
        <v>0.3</v>
      </c>
      <c r="F65" s="1"/>
      <c r="G65" s="24">
        <f>D65*E65</f>
        <v>61.704000000000001</v>
      </c>
      <c r="I65" t="s">
        <v>90</v>
      </c>
    </row>
    <row r="67" spans="1:9" x14ac:dyDescent="0.25">
      <c r="A67" s="3">
        <f>SUM(A40:A65)</f>
        <v>82.432000000000002</v>
      </c>
      <c r="B67" t="s">
        <v>1</v>
      </c>
      <c r="C67" t="s">
        <v>36</v>
      </c>
      <c r="E67" t="s">
        <v>37</v>
      </c>
      <c r="G67" s="3">
        <f>SUM(G40:G65)</f>
        <v>684.00639999999999</v>
      </c>
      <c r="I67" t="s">
        <v>94</v>
      </c>
    </row>
    <row r="68" spans="1:9" x14ac:dyDescent="0.25">
      <c r="A68" s="3">
        <f>A67*B68</f>
        <v>6.5945600000000004</v>
      </c>
      <c r="B68" s="10">
        <v>0.08</v>
      </c>
      <c r="C68" t="s">
        <v>38</v>
      </c>
      <c r="E68" t="s">
        <v>39</v>
      </c>
      <c r="F68" s="30">
        <v>1.8</v>
      </c>
      <c r="G68" s="3">
        <f>SUM(D6:D20)*F68</f>
        <v>144</v>
      </c>
      <c r="I68" t="s">
        <v>92</v>
      </c>
    </row>
    <row r="69" spans="1:9" x14ac:dyDescent="0.25">
      <c r="A69" s="3">
        <f>A67-A68</f>
        <v>75.837440000000001</v>
      </c>
      <c r="B69" t="s">
        <v>1</v>
      </c>
      <c r="C69" t="s">
        <v>40</v>
      </c>
      <c r="E69" t="s">
        <v>41</v>
      </c>
      <c r="F69" s="2"/>
      <c r="G69" s="3">
        <f>G67+G68</f>
        <v>828.00639999999999</v>
      </c>
    </row>
    <row r="70" spans="1:9" x14ac:dyDescent="0.25">
      <c r="A70" s="3">
        <f>A69*B70</f>
        <v>3.7918720000000001</v>
      </c>
      <c r="B70" s="10">
        <v>0.05</v>
      </c>
      <c r="C70" t="s">
        <v>42</v>
      </c>
      <c r="E70" t="s">
        <v>43</v>
      </c>
      <c r="F70" s="10">
        <v>0.2</v>
      </c>
      <c r="G70" s="3">
        <f>G69*F70</f>
        <v>165.60128</v>
      </c>
    </row>
    <row r="71" spans="1:9" x14ac:dyDescent="0.25">
      <c r="A71" s="3">
        <f>A69-A70</f>
        <v>72.045568000000003</v>
      </c>
      <c r="B71" t="s">
        <v>1</v>
      </c>
      <c r="C71" t="s">
        <v>44</v>
      </c>
      <c r="E71" t="s">
        <v>45</v>
      </c>
      <c r="F71" s="2"/>
      <c r="G71" s="3">
        <f>G69+G70</f>
        <v>993.60767999999996</v>
      </c>
    </row>
    <row r="72" spans="1:9" x14ac:dyDescent="0.25">
      <c r="E72" t="s">
        <v>46</v>
      </c>
      <c r="F72" s="10">
        <v>0.1</v>
      </c>
      <c r="G72" s="3">
        <f>G71*F72</f>
        <v>99.360768000000007</v>
      </c>
    </row>
    <row r="73" spans="1:9" x14ac:dyDescent="0.25">
      <c r="E73" t="s">
        <v>47</v>
      </c>
      <c r="F73" s="2"/>
      <c r="G73" s="3">
        <f>G71+G72</f>
        <v>1092.9684480000001</v>
      </c>
    </row>
    <row r="74" spans="1:9" x14ac:dyDescent="0.25">
      <c r="E74" t="s">
        <v>48</v>
      </c>
      <c r="F74" s="10">
        <v>7.0000000000000007E-2</v>
      </c>
      <c r="G74" s="3">
        <f>G73*F74</f>
        <v>76.507791360000013</v>
      </c>
      <c r="I74" t="s">
        <v>93</v>
      </c>
    </row>
    <row r="75" spans="1:9" x14ac:dyDescent="0.25">
      <c r="E75" t="s">
        <v>49</v>
      </c>
      <c r="G75" s="3">
        <f>G73+G74</f>
        <v>1169.4762393600001</v>
      </c>
    </row>
    <row r="76" spans="1:9" ht="18.75" x14ac:dyDescent="0.3">
      <c r="A76" s="1"/>
      <c r="B76" s="1"/>
      <c r="C76" s="1"/>
      <c r="D76" s="1"/>
      <c r="E76" s="1" t="s">
        <v>50</v>
      </c>
      <c r="F76" s="1"/>
      <c r="G76" s="31">
        <f>G75/A71</f>
        <v>16.232452208024789</v>
      </c>
    </row>
    <row r="78" spans="1:9" x14ac:dyDescent="0.25">
      <c r="A78" s="25" t="s">
        <v>51</v>
      </c>
      <c r="B78" s="25"/>
      <c r="C78" s="25"/>
      <c r="D78" s="25"/>
      <c r="E78" s="25"/>
      <c r="F78" s="25"/>
      <c r="G78" s="25"/>
    </row>
    <row r="79" spans="1:9" x14ac:dyDescent="0.25">
      <c r="A79" s="25" t="s">
        <v>95</v>
      </c>
      <c r="B79" s="25"/>
      <c r="C79" s="25"/>
      <c r="D79" s="25"/>
      <c r="E79" s="25"/>
      <c r="F79" s="25"/>
      <c r="G79" s="25"/>
    </row>
    <row r="80" spans="1:9" x14ac:dyDescent="0.25">
      <c r="A80" s="25" t="s">
        <v>52</v>
      </c>
      <c r="B80" s="25"/>
      <c r="C80" s="25"/>
      <c r="D80" s="25"/>
      <c r="E80" s="25"/>
      <c r="F80" s="25"/>
      <c r="G80" s="25"/>
    </row>
    <row r="81" spans="1:9" x14ac:dyDescent="0.25">
      <c r="A81" s="25" t="s">
        <v>53</v>
      </c>
      <c r="B81" s="25"/>
      <c r="C81" s="25"/>
      <c r="D81" s="25"/>
      <c r="E81" s="25"/>
      <c r="F81" s="25"/>
      <c r="G81" s="25"/>
    </row>
    <row r="82" spans="1:9" x14ac:dyDescent="0.25">
      <c r="A82" s="25" t="s">
        <v>54</v>
      </c>
      <c r="B82" s="25"/>
      <c r="C82" s="25"/>
      <c r="D82" s="25"/>
      <c r="E82" s="25"/>
      <c r="F82" s="25"/>
      <c r="G82" s="25"/>
    </row>
    <row r="83" spans="1:9" x14ac:dyDescent="0.25">
      <c r="A83" s="25" t="s">
        <v>55</v>
      </c>
      <c r="B83" s="25"/>
      <c r="C83" s="25"/>
      <c r="D83" s="25"/>
      <c r="E83" s="25"/>
      <c r="F83" s="25"/>
      <c r="G83" s="25"/>
    </row>
    <row r="84" spans="1:9" x14ac:dyDescent="0.25">
      <c r="A84" s="25" t="s">
        <v>56</v>
      </c>
      <c r="B84" s="25"/>
      <c r="C84" s="25"/>
      <c r="D84" s="25"/>
      <c r="E84" s="25"/>
      <c r="F84" s="25"/>
      <c r="G84" s="25"/>
    </row>
    <row r="87" spans="1:9" ht="23.25" x14ac:dyDescent="0.35">
      <c r="A87" s="5" t="s">
        <v>77</v>
      </c>
    </row>
    <row r="88" spans="1:9" x14ac:dyDescent="0.25">
      <c r="A88" t="s">
        <v>78</v>
      </c>
    </row>
    <row r="90" spans="1:9" x14ac:dyDescent="0.25">
      <c r="A90" s="4" t="s">
        <v>57</v>
      </c>
    </row>
    <row r="92" spans="1:9" x14ac:dyDescent="0.25">
      <c r="A92" s="21" t="s">
        <v>58</v>
      </c>
      <c r="B92" s="19"/>
      <c r="C92" s="19"/>
      <c r="D92" s="19"/>
      <c r="E92" s="28">
        <f>4.6/0.5</f>
        <v>9.1999999999999993</v>
      </c>
      <c r="I92" t="s">
        <v>96</v>
      </c>
    </row>
    <row r="93" spans="1:9" x14ac:dyDescent="0.25">
      <c r="A93" s="11" t="s">
        <v>2</v>
      </c>
      <c r="B93" s="6"/>
      <c r="C93" s="6"/>
      <c r="D93" s="11" t="s">
        <v>66</v>
      </c>
      <c r="E93" s="29" t="s">
        <v>59</v>
      </c>
      <c r="I93" t="s">
        <v>97</v>
      </c>
    </row>
    <row r="94" spans="1:9" x14ac:dyDescent="0.25">
      <c r="A94" s="6" t="s">
        <v>60</v>
      </c>
      <c r="B94" s="6"/>
      <c r="C94" s="6"/>
      <c r="D94" s="7">
        <v>2</v>
      </c>
      <c r="E94" s="13">
        <f>E92*D94</f>
        <v>18.399999999999999</v>
      </c>
    </row>
    <row r="95" spans="1:9" x14ac:dyDescent="0.25">
      <c r="A95" s="6" t="s">
        <v>61</v>
      </c>
      <c r="B95" s="6"/>
      <c r="C95" s="6"/>
      <c r="D95" s="7">
        <v>1.4</v>
      </c>
      <c r="E95" s="13">
        <f>D95*E92</f>
        <v>12.879999999999999</v>
      </c>
    </row>
    <row r="96" spans="1:9" x14ac:dyDescent="0.25">
      <c r="A96" s="6" t="s">
        <v>62</v>
      </c>
      <c r="B96" s="6"/>
      <c r="C96" s="6"/>
      <c r="D96" s="7">
        <v>0.75</v>
      </c>
      <c r="E96" s="13">
        <f>E92*D96</f>
        <v>6.8999999999999995</v>
      </c>
    </row>
    <row r="97" spans="1:9" x14ac:dyDescent="0.25">
      <c r="A97" s="6" t="s">
        <v>63</v>
      </c>
      <c r="B97" s="6"/>
      <c r="C97" s="6"/>
      <c r="D97" s="7">
        <v>0.66</v>
      </c>
      <c r="E97" s="13">
        <f>E92*D97</f>
        <v>6.0720000000000001</v>
      </c>
    </row>
    <row r="98" spans="1:9" x14ac:dyDescent="0.25">
      <c r="A98" s="1" t="s">
        <v>64</v>
      </c>
      <c r="B98" s="1"/>
      <c r="C98" s="1"/>
      <c r="D98" s="27">
        <v>0.7</v>
      </c>
      <c r="E98" s="24">
        <f>E92*D98</f>
        <v>6.4399999999999995</v>
      </c>
    </row>
    <row r="99" spans="1:9" x14ac:dyDescent="0.25">
      <c r="E99" s="3"/>
    </row>
    <row r="100" spans="1:9" x14ac:dyDescent="0.25">
      <c r="E100" s="3"/>
    </row>
    <row r="101" spans="1:9" x14ac:dyDescent="0.25">
      <c r="A101" s="4" t="s">
        <v>65</v>
      </c>
      <c r="E101" s="3"/>
    </row>
    <row r="102" spans="1:9" x14ac:dyDescent="0.25">
      <c r="E102" s="3"/>
    </row>
    <row r="103" spans="1:9" x14ac:dyDescent="0.25">
      <c r="A103" s="21" t="s">
        <v>58</v>
      </c>
      <c r="B103" s="19"/>
      <c r="C103" s="19"/>
      <c r="D103" s="19"/>
      <c r="E103" s="28">
        <f>3.85/0.66</f>
        <v>5.833333333333333</v>
      </c>
      <c r="I103" t="s">
        <v>99</v>
      </c>
    </row>
    <row r="104" spans="1:9" x14ac:dyDescent="0.25">
      <c r="A104" s="11" t="s">
        <v>2</v>
      </c>
      <c r="B104" s="6"/>
      <c r="C104" s="6"/>
      <c r="D104" s="11" t="s">
        <v>66</v>
      </c>
      <c r="E104" s="29" t="s">
        <v>59</v>
      </c>
      <c r="I104" t="s">
        <v>98</v>
      </c>
    </row>
    <row r="105" spans="1:9" x14ac:dyDescent="0.25">
      <c r="A105" s="6" t="s">
        <v>67</v>
      </c>
      <c r="B105" s="6"/>
      <c r="C105" s="6"/>
      <c r="D105" s="7">
        <v>1.6</v>
      </c>
      <c r="E105" s="13">
        <f>E103*D105</f>
        <v>9.3333333333333339</v>
      </c>
    </row>
    <row r="106" spans="1:9" x14ac:dyDescent="0.25">
      <c r="A106" s="6" t="s">
        <v>68</v>
      </c>
      <c r="B106" s="6"/>
      <c r="C106" s="6"/>
      <c r="D106" s="7">
        <v>1.1000000000000001</v>
      </c>
      <c r="E106" s="13">
        <f>E103*D106</f>
        <v>6.416666666666667</v>
      </c>
    </row>
    <row r="107" spans="1:9" x14ac:dyDescent="0.25">
      <c r="A107" s="6" t="s">
        <v>69</v>
      </c>
      <c r="B107" s="6"/>
      <c r="C107" s="6"/>
      <c r="D107" s="7">
        <v>0.9</v>
      </c>
      <c r="E107" s="13">
        <f>E103*D107</f>
        <v>5.25</v>
      </c>
    </row>
    <row r="108" spans="1:9" x14ac:dyDescent="0.25">
      <c r="A108" s="6" t="s">
        <v>70</v>
      </c>
      <c r="B108" s="6"/>
      <c r="C108" s="6"/>
      <c r="D108" s="7">
        <v>0.9</v>
      </c>
      <c r="E108" s="13">
        <f>E103*D108</f>
        <v>5.25</v>
      </c>
    </row>
    <row r="109" spans="1:9" x14ac:dyDescent="0.25">
      <c r="A109" s="6" t="s">
        <v>71</v>
      </c>
      <c r="B109" s="6"/>
      <c r="C109" s="6"/>
      <c r="D109" s="7">
        <v>0.7</v>
      </c>
      <c r="E109" s="13">
        <f>E103*D109</f>
        <v>4.083333333333333</v>
      </c>
    </row>
    <row r="110" spans="1:9" x14ac:dyDescent="0.25">
      <c r="A110" s="6" t="s">
        <v>72</v>
      </c>
      <c r="B110" s="6"/>
      <c r="C110" s="6"/>
      <c r="D110" s="7">
        <v>0.7</v>
      </c>
      <c r="E110" s="13">
        <f>E103*D110</f>
        <v>4.083333333333333</v>
      </c>
    </row>
    <row r="111" spans="1:9" x14ac:dyDescent="0.25">
      <c r="A111" s="6" t="s">
        <v>73</v>
      </c>
      <c r="B111" s="6"/>
      <c r="C111" s="6"/>
      <c r="D111" s="7">
        <v>0.3</v>
      </c>
      <c r="E111" s="13">
        <f>E103*D111</f>
        <v>1.7499999999999998</v>
      </c>
    </row>
    <row r="112" spans="1:9" x14ac:dyDescent="0.25">
      <c r="A112" s="6" t="s">
        <v>74</v>
      </c>
      <c r="B112" s="6"/>
      <c r="C112" s="6"/>
      <c r="D112" s="7">
        <v>0.25</v>
      </c>
      <c r="E112" s="13">
        <f>E103*D112</f>
        <v>1.4583333333333333</v>
      </c>
    </row>
    <row r="113" spans="1:5" x14ac:dyDescent="0.25">
      <c r="A113" s="6" t="s">
        <v>75</v>
      </c>
      <c r="B113" s="6"/>
      <c r="C113" s="6"/>
      <c r="D113" s="7">
        <v>0.2</v>
      </c>
      <c r="E113" s="13">
        <f>E103*D113</f>
        <v>1.1666666666666667</v>
      </c>
    </row>
    <row r="114" spans="1:5" x14ac:dyDescent="0.25">
      <c r="A114" s="1" t="s">
        <v>76</v>
      </c>
      <c r="B114" s="1"/>
      <c r="C114" s="1"/>
      <c r="D114" s="27">
        <v>0.2</v>
      </c>
      <c r="E114" s="24">
        <f>E103*D114</f>
        <v>1.1666666666666667</v>
      </c>
    </row>
  </sheetData>
  <pageMargins left="0.7" right="0.7" top="0.78740157499999996" bottom="0.78740157499999996"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11" sqref="B11"/>
    </sheetView>
  </sheetViews>
  <sheetFormatPr baseColWidth="10" defaultRowHeight="15" x14ac:dyDescent="0.25"/>
  <cols>
    <col min="1" max="1" width="28.7109375" customWidth="1"/>
    <col min="5" max="5" width="14.28515625" customWidth="1"/>
  </cols>
  <sheetData>
    <row r="1" spans="1:4" ht="23.25" x14ac:dyDescent="0.35">
      <c r="A1" s="5" t="s">
        <v>184</v>
      </c>
    </row>
    <row r="2" spans="1:4" ht="23.25" x14ac:dyDescent="0.35">
      <c r="A2" s="5"/>
    </row>
    <row r="3" spans="1:4" x14ac:dyDescent="0.25">
      <c r="A3" s="4" t="s">
        <v>148</v>
      </c>
    </row>
    <row r="4" spans="1:4" x14ac:dyDescent="0.25">
      <c r="A4" t="s">
        <v>135</v>
      </c>
      <c r="B4" s="41">
        <v>20000</v>
      </c>
      <c r="C4" t="s">
        <v>136</v>
      </c>
      <c r="D4" s="40" t="s">
        <v>79</v>
      </c>
    </row>
    <row r="5" spans="1:4" x14ac:dyDescent="0.25">
      <c r="A5" t="s">
        <v>137</v>
      </c>
      <c r="B5" s="41">
        <v>4000</v>
      </c>
      <c r="C5" t="s">
        <v>136</v>
      </c>
    </row>
    <row r="6" spans="1:4" x14ac:dyDescent="0.25">
      <c r="A6" t="s">
        <v>138</v>
      </c>
      <c r="B6" s="41">
        <v>4000</v>
      </c>
      <c r="C6" t="s">
        <v>136</v>
      </c>
    </row>
    <row r="7" spans="1:4" x14ac:dyDescent="0.25">
      <c r="A7" t="s">
        <v>139</v>
      </c>
      <c r="B7" s="41">
        <v>4000</v>
      </c>
      <c r="C7" t="s">
        <v>136</v>
      </c>
    </row>
    <row r="8" spans="1:4" x14ac:dyDescent="0.25">
      <c r="A8" t="s">
        <v>140</v>
      </c>
      <c r="B8" s="41">
        <v>1000</v>
      </c>
      <c r="C8" t="s">
        <v>136</v>
      </c>
    </row>
    <row r="9" spans="1:4" x14ac:dyDescent="0.25">
      <c r="A9" t="s">
        <v>141</v>
      </c>
      <c r="B9" s="41">
        <v>2000</v>
      </c>
      <c r="C9" t="s">
        <v>136</v>
      </c>
    </row>
    <row r="10" spans="1:4" x14ac:dyDescent="0.25">
      <c r="A10" t="s">
        <v>142</v>
      </c>
      <c r="B10" s="41">
        <v>1000</v>
      </c>
      <c r="C10" t="s">
        <v>136</v>
      </c>
    </row>
    <row r="11" spans="1:4" x14ac:dyDescent="0.25">
      <c r="A11" t="s">
        <v>143</v>
      </c>
      <c r="B11" s="41">
        <v>100</v>
      </c>
      <c r="C11" t="s">
        <v>136</v>
      </c>
    </row>
    <row r="12" spans="1:4" x14ac:dyDescent="0.25">
      <c r="A12" t="s">
        <v>144</v>
      </c>
      <c r="B12" s="41">
        <v>200</v>
      </c>
      <c r="C12" t="s">
        <v>136</v>
      </c>
    </row>
    <row r="13" spans="1:4" x14ac:dyDescent="0.25">
      <c r="A13" t="s">
        <v>145</v>
      </c>
      <c r="B13" s="41">
        <v>400</v>
      </c>
      <c r="C13" t="s">
        <v>136</v>
      </c>
    </row>
    <row r="14" spans="1:4" x14ac:dyDescent="0.25">
      <c r="A14" t="s">
        <v>146</v>
      </c>
      <c r="B14" s="41">
        <v>400</v>
      </c>
      <c r="C14" t="s">
        <v>136</v>
      </c>
    </row>
    <row r="15" spans="1:4" x14ac:dyDescent="0.25">
      <c r="A15" t="s">
        <v>147</v>
      </c>
      <c r="B15" s="41">
        <v>300</v>
      </c>
      <c r="C15" t="s">
        <v>136</v>
      </c>
    </row>
    <row r="16" spans="1:4" x14ac:dyDescent="0.25">
      <c r="B16" s="43">
        <f>SUM(B4:B15)</f>
        <v>37400</v>
      </c>
      <c r="C16" t="s">
        <v>136</v>
      </c>
    </row>
    <row r="17" spans="1:3" x14ac:dyDescent="0.25">
      <c r="B17" s="39"/>
    </row>
    <row r="18" spans="1:3" x14ac:dyDescent="0.25">
      <c r="A18" s="4" t="s">
        <v>157</v>
      </c>
      <c r="B18" s="39"/>
    </row>
    <row r="19" spans="1:3" x14ac:dyDescent="0.25">
      <c r="A19" t="s">
        <v>149</v>
      </c>
      <c r="B19" s="41">
        <v>50000</v>
      </c>
      <c r="C19" t="s">
        <v>1</v>
      </c>
    </row>
    <row r="20" spans="1:3" x14ac:dyDescent="0.25">
      <c r="A20" t="s">
        <v>150</v>
      </c>
      <c r="B20" s="41">
        <v>20000</v>
      </c>
      <c r="C20" t="s">
        <v>1</v>
      </c>
    </row>
    <row r="21" spans="1:3" x14ac:dyDescent="0.25">
      <c r="A21" t="s">
        <v>151</v>
      </c>
      <c r="B21" s="41">
        <v>1500</v>
      </c>
      <c r="C21" t="s">
        <v>1</v>
      </c>
    </row>
    <row r="22" spans="1:3" x14ac:dyDescent="0.25">
      <c r="A22" t="s">
        <v>152</v>
      </c>
      <c r="B22" s="41">
        <v>1600</v>
      </c>
      <c r="C22" t="s">
        <v>1</v>
      </c>
    </row>
    <row r="23" spans="1:3" x14ac:dyDescent="0.25">
      <c r="A23" t="s">
        <v>153</v>
      </c>
      <c r="B23" s="41">
        <v>900</v>
      </c>
      <c r="C23" t="s">
        <v>1</v>
      </c>
    </row>
    <row r="24" spans="1:3" x14ac:dyDescent="0.25">
      <c r="A24" t="s">
        <v>154</v>
      </c>
      <c r="B24" s="41">
        <v>800</v>
      </c>
      <c r="C24" t="s">
        <v>1</v>
      </c>
    </row>
    <row r="25" spans="1:3" x14ac:dyDescent="0.25">
      <c r="A25" t="s">
        <v>155</v>
      </c>
      <c r="B25" s="41">
        <v>200</v>
      </c>
      <c r="C25" t="s">
        <v>1</v>
      </c>
    </row>
    <row r="26" spans="1:3" x14ac:dyDescent="0.25">
      <c r="A26" t="s">
        <v>156</v>
      </c>
      <c r="B26" s="41">
        <v>500</v>
      </c>
      <c r="C26" t="s">
        <v>1</v>
      </c>
    </row>
    <row r="27" spans="1:3" x14ac:dyDescent="0.25">
      <c r="B27" s="43">
        <f>SUM(B19:B26)</f>
        <v>75500</v>
      </c>
      <c r="C27" t="s">
        <v>1</v>
      </c>
    </row>
    <row r="29" spans="1:3" ht="21" x14ac:dyDescent="0.35">
      <c r="A29" s="26" t="s">
        <v>148</v>
      </c>
      <c r="B29" s="38">
        <f>B16/B27</f>
        <v>0.49536423841059601</v>
      </c>
      <c r="C29" s="38" t="s">
        <v>136</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F37" sqref="F37"/>
    </sheetView>
  </sheetViews>
  <sheetFormatPr baseColWidth="10" defaultRowHeight="15" x14ac:dyDescent="0.25"/>
  <cols>
    <col min="1" max="1" width="47.5703125" customWidth="1"/>
  </cols>
  <sheetData>
    <row r="1" spans="1:5" ht="21" x14ac:dyDescent="0.35">
      <c r="A1" s="26" t="s">
        <v>158</v>
      </c>
    </row>
    <row r="3" spans="1:5" x14ac:dyDescent="0.25">
      <c r="A3" s="4" t="s">
        <v>159</v>
      </c>
    </row>
    <row r="4" spans="1:5" x14ac:dyDescent="0.25">
      <c r="A4" t="s">
        <v>135</v>
      </c>
      <c r="B4" s="41">
        <v>60000</v>
      </c>
      <c r="C4" t="s">
        <v>136</v>
      </c>
      <c r="E4" s="8" t="s">
        <v>79</v>
      </c>
    </row>
    <row r="5" spans="1:5" x14ac:dyDescent="0.25">
      <c r="A5" t="s">
        <v>137</v>
      </c>
      <c r="B5" s="41">
        <v>16000</v>
      </c>
      <c r="C5" t="s">
        <v>136</v>
      </c>
    </row>
    <row r="6" spans="1:5" x14ac:dyDescent="0.25">
      <c r="A6" t="s">
        <v>138</v>
      </c>
      <c r="B6" s="41">
        <v>8000</v>
      </c>
      <c r="C6" t="s">
        <v>136</v>
      </c>
    </row>
    <row r="7" spans="1:5" x14ac:dyDescent="0.25">
      <c r="A7" t="s">
        <v>139</v>
      </c>
      <c r="B7" s="41">
        <v>5000</v>
      </c>
      <c r="C7" t="s">
        <v>136</v>
      </c>
    </row>
    <row r="8" spans="1:5" x14ac:dyDescent="0.25">
      <c r="A8" t="s">
        <v>140</v>
      </c>
      <c r="B8" s="41">
        <v>3000</v>
      </c>
      <c r="C8" t="s">
        <v>136</v>
      </c>
    </row>
    <row r="9" spans="1:5" x14ac:dyDescent="0.25">
      <c r="A9" t="s">
        <v>141</v>
      </c>
      <c r="B9" s="41">
        <v>1000</v>
      </c>
      <c r="C9" t="s">
        <v>136</v>
      </c>
    </row>
    <row r="10" spans="1:5" x14ac:dyDescent="0.25">
      <c r="A10" t="s">
        <v>142</v>
      </c>
      <c r="B10" s="41">
        <v>2000</v>
      </c>
      <c r="C10" t="s">
        <v>136</v>
      </c>
    </row>
    <row r="11" spans="1:5" x14ac:dyDescent="0.25">
      <c r="A11" t="s">
        <v>144</v>
      </c>
      <c r="B11" s="41">
        <v>200</v>
      </c>
      <c r="C11" t="s">
        <v>136</v>
      </c>
    </row>
    <row r="12" spans="1:5" x14ac:dyDescent="0.25">
      <c r="A12" t="s">
        <v>146</v>
      </c>
      <c r="B12" s="41">
        <v>2000</v>
      </c>
      <c r="C12" t="s">
        <v>136</v>
      </c>
    </row>
    <row r="13" spans="1:5" x14ac:dyDescent="0.25">
      <c r="A13" t="s">
        <v>143</v>
      </c>
      <c r="B13" s="41">
        <v>500</v>
      </c>
      <c r="C13" t="s">
        <v>136</v>
      </c>
    </row>
    <row r="14" spans="1:5" x14ac:dyDescent="0.25">
      <c r="A14" t="s">
        <v>145</v>
      </c>
      <c r="B14" s="41">
        <v>1000</v>
      </c>
      <c r="C14" t="s">
        <v>136</v>
      </c>
    </row>
    <row r="15" spans="1:5" x14ac:dyDescent="0.25">
      <c r="A15" t="s">
        <v>147</v>
      </c>
      <c r="B15" s="41">
        <v>500</v>
      </c>
      <c r="C15" t="s">
        <v>136</v>
      </c>
    </row>
    <row r="16" spans="1:5" x14ac:dyDescent="0.25">
      <c r="A16" s="8" t="s">
        <v>169</v>
      </c>
      <c r="B16" s="41">
        <v>0</v>
      </c>
      <c r="C16" t="s">
        <v>136</v>
      </c>
    </row>
    <row r="17" spans="1:3" x14ac:dyDescent="0.25">
      <c r="A17" s="8" t="s">
        <v>169</v>
      </c>
      <c r="B17" s="41">
        <v>0</v>
      </c>
      <c r="C17" t="s">
        <v>136</v>
      </c>
    </row>
    <row r="18" spans="1:3" x14ac:dyDescent="0.25">
      <c r="B18" s="43">
        <f>SUM(B4:B17)</f>
        <v>99200</v>
      </c>
      <c r="C18" t="s">
        <v>136</v>
      </c>
    </row>
    <row r="19" spans="1:3" x14ac:dyDescent="0.25">
      <c r="B19" s="39"/>
    </row>
    <row r="20" spans="1:3" x14ac:dyDescent="0.25">
      <c r="A20" s="4" t="s">
        <v>182</v>
      </c>
      <c r="B20" s="39"/>
    </row>
    <row r="21" spans="1:3" x14ac:dyDescent="0.25">
      <c r="A21" t="s">
        <v>160</v>
      </c>
      <c r="B21" s="41">
        <v>6000</v>
      </c>
      <c r="C21" t="s">
        <v>1</v>
      </c>
    </row>
    <row r="22" spans="1:3" x14ac:dyDescent="0.25">
      <c r="A22" t="s">
        <v>161</v>
      </c>
      <c r="B22" s="41">
        <v>5000</v>
      </c>
      <c r="C22" t="s">
        <v>1</v>
      </c>
    </row>
    <row r="23" spans="1:3" x14ac:dyDescent="0.25">
      <c r="A23" t="s">
        <v>162</v>
      </c>
      <c r="B23" s="41">
        <v>16000</v>
      </c>
      <c r="C23" t="s">
        <v>1</v>
      </c>
    </row>
    <row r="24" spans="1:3" x14ac:dyDescent="0.25">
      <c r="A24" t="s">
        <v>163</v>
      </c>
      <c r="B24" s="41">
        <v>5000</v>
      </c>
      <c r="C24" t="s">
        <v>1</v>
      </c>
    </row>
    <row r="25" spans="1:3" x14ac:dyDescent="0.25">
      <c r="A25" t="s">
        <v>164</v>
      </c>
      <c r="B25" s="41">
        <v>4000</v>
      </c>
      <c r="C25" t="s">
        <v>1</v>
      </c>
    </row>
    <row r="26" spans="1:3" x14ac:dyDescent="0.25">
      <c r="A26" t="s">
        <v>165</v>
      </c>
      <c r="B26" s="41">
        <v>2000</v>
      </c>
      <c r="C26" t="s">
        <v>1</v>
      </c>
    </row>
    <row r="27" spans="1:3" x14ac:dyDescent="0.25">
      <c r="A27" t="s">
        <v>166</v>
      </c>
      <c r="B27" s="41">
        <v>2000</v>
      </c>
      <c r="C27" t="s">
        <v>1</v>
      </c>
    </row>
    <row r="28" spans="1:3" x14ac:dyDescent="0.25">
      <c r="A28" s="8" t="s">
        <v>169</v>
      </c>
      <c r="B28" s="41">
        <v>0</v>
      </c>
      <c r="C28" t="s">
        <v>1</v>
      </c>
    </row>
    <row r="29" spans="1:3" x14ac:dyDescent="0.25">
      <c r="A29" s="8" t="s">
        <v>169</v>
      </c>
      <c r="B29" s="41">
        <v>0</v>
      </c>
      <c r="C29" t="s">
        <v>1</v>
      </c>
    </row>
    <row r="30" spans="1:3" x14ac:dyDescent="0.25">
      <c r="B30" s="43">
        <f>SUM(B21:B29)</f>
        <v>40000</v>
      </c>
      <c r="C30" t="s">
        <v>1</v>
      </c>
    </row>
    <row r="32" spans="1:3" ht="21" x14ac:dyDescent="0.35">
      <c r="A32" s="26" t="s">
        <v>167</v>
      </c>
      <c r="B32" s="26">
        <f>B18/B30</f>
        <v>2.48</v>
      </c>
      <c r="C32" s="26" t="s">
        <v>168</v>
      </c>
    </row>
  </sheetData>
  <pageMargins left="0.7" right="0.7" top="0.78740157499999996" bottom="0.78740157499999996"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22" workbookViewId="0">
      <selection activeCell="A22" sqref="A22"/>
    </sheetView>
  </sheetViews>
  <sheetFormatPr baseColWidth="10" defaultRowHeight="15" x14ac:dyDescent="0.25"/>
  <cols>
    <col min="1" max="1" width="34.5703125" customWidth="1"/>
  </cols>
  <sheetData>
    <row r="1" spans="1:5" ht="21" x14ac:dyDescent="0.35">
      <c r="A1" s="26" t="s">
        <v>185</v>
      </c>
    </row>
    <row r="3" spans="1:5" x14ac:dyDescent="0.25">
      <c r="A3" s="4" t="s">
        <v>186</v>
      </c>
    </row>
    <row r="4" spans="1:5" x14ac:dyDescent="0.25">
      <c r="A4" t="s">
        <v>135</v>
      </c>
      <c r="B4" s="41">
        <v>50000</v>
      </c>
      <c r="C4" t="s">
        <v>136</v>
      </c>
      <c r="E4" s="8" t="s">
        <v>79</v>
      </c>
    </row>
    <row r="5" spans="1:5" x14ac:dyDescent="0.25">
      <c r="A5" t="s">
        <v>137</v>
      </c>
      <c r="B5" s="41">
        <v>15000</v>
      </c>
      <c r="C5" t="s">
        <v>136</v>
      </c>
    </row>
    <row r="6" spans="1:5" x14ac:dyDescent="0.25">
      <c r="A6" t="s">
        <v>138</v>
      </c>
      <c r="B6" s="41">
        <v>6000</v>
      </c>
      <c r="C6" t="s">
        <v>136</v>
      </c>
    </row>
    <row r="7" spans="1:5" x14ac:dyDescent="0.25">
      <c r="A7" t="s">
        <v>139</v>
      </c>
      <c r="B7" s="41">
        <v>4000</v>
      </c>
      <c r="C7" t="s">
        <v>136</v>
      </c>
    </row>
    <row r="8" spans="1:5" x14ac:dyDescent="0.25">
      <c r="A8" t="s">
        <v>140</v>
      </c>
      <c r="B8" s="41">
        <v>1000</v>
      </c>
      <c r="C8" t="s">
        <v>136</v>
      </c>
    </row>
    <row r="9" spans="1:5" x14ac:dyDescent="0.25">
      <c r="A9" t="s">
        <v>141</v>
      </c>
      <c r="B9" s="41">
        <v>1000</v>
      </c>
      <c r="C9" t="s">
        <v>136</v>
      </c>
    </row>
    <row r="10" spans="1:5" x14ac:dyDescent="0.25">
      <c r="A10" t="s">
        <v>142</v>
      </c>
      <c r="B10" s="41">
        <v>5000</v>
      </c>
      <c r="C10" t="s">
        <v>136</v>
      </c>
    </row>
    <row r="11" spans="1:5" x14ac:dyDescent="0.25">
      <c r="A11" t="s">
        <v>170</v>
      </c>
      <c r="B11" s="41">
        <v>1200</v>
      </c>
      <c r="C11" t="s">
        <v>136</v>
      </c>
    </row>
    <row r="12" spans="1:5" x14ac:dyDescent="0.25">
      <c r="A12" t="s">
        <v>171</v>
      </c>
      <c r="B12" s="41">
        <v>1000</v>
      </c>
      <c r="C12" t="s">
        <v>136</v>
      </c>
    </row>
    <row r="13" spans="1:5" x14ac:dyDescent="0.25">
      <c r="A13" t="s">
        <v>172</v>
      </c>
      <c r="B13" s="41">
        <v>1000</v>
      </c>
      <c r="C13" t="s">
        <v>136</v>
      </c>
    </row>
    <row r="14" spans="1:5" x14ac:dyDescent="0.25">
      <c r="A14" t="s">
        <v>144</v>
      </c>
      <c r="B14" s="41">
        <v>1000</v>
      </c>
      <c r="C14" t="s">
        <v>136</v>
      </c>
    </row>
    <row r="15" spans="1:5" x14ac:dyDescent="0.25">
      <c r="A15" t="s">
        <v>145</v>
      </c>
      <c r="B15" s="41">
        <v>800</v>
      </c>
      <c r="C15" t="s">
        <v>136</v>
      </c>
    </row>
    <row r="16" spans="1:5" x14ac:dyDescent="0.25">
      <c r="A16" t="s">
        <v>146</v>
      </c>
      <c r="B16" s="41">
        <v>1000</v>
      </c>
      <c r="C16" t="s">
        <v>136</v>
      </c>
    </row>
    <row r="17" spans="1:3" x14ac:dyDescent="0.25">
      <c r="A17" t="s">
        <v>147</v>
      </c>
      <c r="B17" s="41">
        <v>2000</v>
      </c>
      <c r="C17" t="s">
        <v>136</v>
      </c>
    </row>
    <row r="18" spans="1:3" x14ac:dyDescent="0.25">
      <c r="B18" s="43">
        <f>SUM(B4:B17)</f>
        <v>90000</v>
      </c>
      <c r="C18" s="4" t="s">
        <v>136</v>
      </c>
    </row>
    <row r="19" spans="1:3" x14ac:dyDescent="0.25">
      <c r="B19" s="43"/>
      <c r="C19" s="4"/>
    </row>
    <row r="20" spans="1:3" x14ac:dyDescent="0.25">
      <c r="B20" s="39"/>
    </row>
    <row r="21" spans="1:3" x14ac:dyDescent="0.25">
      <c r="A21" s="4" t="s">
        <v>191</v>
      </c>
      <c r="B21" s="39"/>
    </row>
    <row r="22" spans="1:3" x14ac:dyDescent="0.25">
      <c r="A22" t="s">
        <v>160</v>
      </c>
      <c r="B22" s="41">
        <v>25000</v>
      </c>
      <c r="C22" t="s">
        <v>136</v>
      </c>
    </row>
    <row r="23" spans="1:3" x14ac:dyDescent="0.25">
      <c r="A23" t="s">
        <v>161</v>
      </c>
      <c r="B23" s="41">
        <v>30000</v>
      </c>
      <c r="C23" t="s">
        <v>136</v>
      </c>
    </row>
    <row r="24" spans="1:3" x14ac:dyDescent="0.25">
      <c r="A24" t="s">
        <v>162</v>
      </c>
      <c r="B24" s="41">
        <v>52000</v>
      </c>
      <c r="C24" t="s">
        <v>136</v>
      </c>
    </row>
    <row r="25" spans="1:3" x14ac:dyDescent="0.25">
      <c r="A25" t="s">
        <v>163</v>
      </c>
      <c r="B25" s="41">
        <v>18000</v>
      </c>
      <c r="C25" t="s">
        <v>136</v>
      </c>
    </row>
    <row r="26" spans="1:3" x14ac:dyDescent="0.25">
      <c r="A26" t="s">
        <v>164</v>
      </c>
      <c r="B26" s="41">
        <v>16000</v>
      </c>
      <c r="C26" t="s">
        <v>136</v>
      </c>
    </row>
    <row r="27" spans="1:3" x14ac:dyDescent="0.25">
      <c r="A27" t="s">
        <v>165</v>
      </c>
      <c r="B27" s="41">
        <v>15000</v>
      </c>
      <c r="C27" t="s">
        <v>136</v>
      </c>
    </row>
    <row r="28" spans="1:3" x14ac:dyDescent="0.25">
      <c r="A28" t="s">
        <v>166</v>
      </c>
      <c r="B28" s="41">
        <v>8000</v>
      </c>
      <c r="C28" t="s">
        <v>136</v>
      </c>
    </row>
    <row r="29" spans="1:3" x14ac:dyDescent="0.25">
      <c r="A29" t="s">
        <v>174</v>
      </c>
      <c r="B29" s="41">
        <v>75000</v>
      </c>
      <c r="C29" t="s">
        <v>136</v>
      </c>
    </row>
    <row r="30" spans="1:3" x14ac:dyDescent="0.25">
      <c r="A30" t="s">
        <v>175</v>
      </c>
      <c r="B30" s="41">
        <v>34000</v>
      </c>
      <c r="C30" t="s">
        <v>136</v>
      </c>
    </row>
    <row r="31" spans="1:3" x14ac:dyDescent="0.25">
      <c r="A31" t="s">
        <v>187</v>
      </c>
      <c r="B31" s="41">
        <v>8000</v>
      </c>
      <c r="C31" t="s">
        <v>136</v>
      </c>
    </row>
    <row r="32" spans="1:3" x14ac:dyDescent="0.25">
      <c r="A32" t="s">
        <v>176</v>
      </c>
      <c r="B32" s="41">
        <v>14000</v>
      </c>
      <c r="C32" t="s">
        <v>136</v>
      </c>
    </row>
    <row r="33" spans="1:3" x14ac:dyDescent="0.25">
      <c r="A33" t="s">
        <v>177</v>
      </c>
      <c r="B33" s="41">
        <v>6000</v>
      </c>
      <c r="C33" t="s">
        <v>136</v>
      </c>
    </row>
    <row r="34" spans="1:3" x14ac:dyDescent="0.25">
      <c r="A34" t="s">
        <v>154</v>
      </c>
      <c r="B34" s="41">
        <v>5000</v>
      </c>
      <c r="C34" t="s">
        <v>136</v>
      </c>
    </row>
    <row r="35" spans="1:3" x14ac:dyDescent="0.25">
      <c r="A35" t="s">
        <v>188</v>
      </c>
      <c r="B35" s="41">
        <v>3000</v>
      </c>
      <c r="C35" t="s">
        <v>136</v>
      </c>
    </row>
    <row r="36" spans="1:3" x14ac:dyDescent="0.25">
      <c r="B36" s="43">
        <f>SUM(B22:B35)</f>
        <v>309000</v>
      </c>
      <c r="C36" s="4" t="s">
        <v>136</v>
      </c>
    </row>
    <row r="39" spans="1:3" ht="21" x14ac:dyDescent="0.35">
      <c r="A39" s="26" t="s">
        <v>189</v>
      </c>
      <c r="B39" s="42">
        <f>B18/B36</f>
        <v>0.29126213592233008</v>
      </c>
    </row>
    <row r="40" spans="1:3" x14ac:dyDescent="0.25">
      <c r="A40" s="4" t="s">
        <v>190</v>
      </c>
    </row>
  </sheetData>
  <pageMargins left="0.7" right="0.7" top="0.78740157499999996" bottom="0.78740157499999996"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election activeCell="A2" sqref="A2"/>
    </sheetView>
  </sheetViews>
  <sheetFormatPr baseColWidth="10" defaultRowHeight="15" x14ac:dyDescent="0.25"/>
  <cols>
    <col min="1" max="1" width="39.85546875" customWidth="1"/>
  </cols>
  <sheetData>
    <row r="1" spans="1:5" ht="21" x14ac:dyDescent="0.35">
      <c r="A1" s="26" t="s">
        <v>192</v>
      </c>
    </row>
    <row r="3" spans="1:5" x14ac:dyDescent="0.25">
      <c r="A3" s="4" t="s">
        <v>43</v>
      </c>
      <c r="E3" s="8" t="s">
        <v>79</v>
      </c>
    </row>
    <row r="4" spans="1:5" x14ac:dyDescent="0.25">
      <c r="A4" t="s">
        <v>135</v>
      </c>
      <c r="B4" s="44">
        <f>Fertigungsgemeinkosten!B4</f>
        <v>60000</v>
      </c>
      <c r="C4" t="s">
        <v>136</v>
      </c>
      <c r="E4" t="s">
        <v>183</v>
      </c>
    </row>
    <row r="5" spans="1:5" x14ac:dyDescent="0.25">
      <c r="A5" t="s">
        <v>137</v>
      </c>
      <c r="B5" s="44">
        <f>Fertigungsgemeinkosten!B5</f>
        <v>16000</v>
      </c>
      <c r="C5" t="s">
        <v>136</v>
      </c>
    </row>
    <row r="6" spans="1:5" x14ac:dyDescent="0.25">
      <c r="A6" t="s">
        <v>138</v>
      </c>
      <c r="B6" s="44">
        <f>Fertigungsgemeinkosten!B6</f>
        <v>8000</v>
      </c>
      <c r="C6" t="s">
        <v>136</v>
      </c>
    </row>
    <row r="7" spans="1:5" x14ac:dyDescent="0.25">
      <c r="A7" t="s">
        <v>139</v>
      </c>
      <c r="B7" s="44">
        <f>Fertigungsgemeinkosten!B7</f>
        <v>5000</v>
      </c>
      <c r="C7" t="s">
        <v>136</v>
      </c>
    </row>
    <row r="8" spans="1:5" x14ac:dyDescent="0.25">
      <c r="A8" t="s">
        <v>140</v>
      </c>
      <c r="B8" s="44">
        <f>Fertigungsgemeinkosten!B8</f>
        <v>3000</v>
      </c>
      <c r="C8" t="s">
        <v>136</v>
      </c>
    </row>
    <row r="9" spans="1:5" x14ac:dyDescent="0.25">
      <c r="A9" t="s">
        <v>141</v>
      </c>
      <c r="B9" s="44">
        <f>Fertigungsgemeinkosten!B9</f>
        <v>1000</v>
      </c>
      <c r="C9" t="s">
        <v>136</v>
      </c>
    </row>
    <row r="10" spans="1:5" x14ac:dyDescent="0.25">
      <c r="A10" t="s">
        <v>142</v>
      </c>
      <c r="B10" s="44">
        <f>Fertigungsgemeinkosten!B10</f>
        <v>2000</v>
      </c>
      <c r="C10" t="s">
        <v>136</v>
      </c>
    </row>
    <row r="11" spans="1:5" x14ac:dyDescent="0.25">
      <c r="A11" t="s">
        <v>170</v>
      </c>
      <c r="B11" s="41">
        <v>1200</v>
      </c>
      <c r="C11" t="s">
        <v>136</v>
      </c>
    </row>
    <row r="12" spans="1:5" x14ac:dyDescent="0.25">
      <c r="A12" t="s">
        <v>171</v>
      </c>
      <c r="B12" s="41">
        <v>1000</v>
      </c>
      <c r="C12" t="s">
        <v>136</v>
      </c>
    </row>
    <row r="13" spans="1:5" x14ac:dyDescent="0.25">
      <c r="A13" t="s">
        <v>172</v>
      </c>
      <c r="B13" s="41">
        <v>3000</v>
      </c>
      <c r="C13" t="s">
        <v>136</v>
      </c>
    </row>
    <row r="14" spans="1:5" x14ac:dyDescent="0.25">
      <c r="A14" t="s">
        <v>144</v>
      </c>
      <c r="B14" s="44">
        <f>Fertigungsgemeinkosten!B11</f>
        <v>200</v>
      </c>
      <c r="C14" t="s">
        <v>136</v>
      </c>
    </row>
    <row r="15" spans="1:5" x14ac:dyDescent="0.25">
      <c r="A15" t="s">
        <v>145</v>
      </c>
      <c r="B15" s="44">
        <f>Fertigungsgemeinkosten!B12</f>
        <v>2000</v>
      </c>
      <c r="C15" t="s">
        <v>136</v>
      </c>
    </row>
    <row r="16" spans="1:5" x14ac:dyDescent="0.25">
      <c r="A16" t="s">
        <v>146</v>
      </c>
      <c r="B16" s="44">
        <f>Fertigungsgemeinkosten!B12</f>
        <v>2000</v>
      </c>
      <c r="C16" t="s">
        <v>136</v>
      </c>
    </row>
    <row r="17" spans="1:3" x14ac:dyDescent="0.25">
      <c r="A17" t="s">
        <v>147</v>
      </c>
      <c r="B17" s="41">
        <v>5000</v>
      </c>
      <c r="C17" t="s">
        <v>136</v>
      </c>
    </row>
    <row r="18" spans="1:3" x14ac:dyDescent="0.25">
      <c r="B18" s="45">
        <f>SUM(B4:B17)</f>
        <v>109400</v>
      </c>
    </row>
    <row r="19" spans="1:3" x14ac:dyDescent="0.25">
      <c r="B19" s="44"/>
    </row>
    <row r="20" spans="1:3" x14ac:dyDescent="0.25">
      <c r="B20" s="39"/>
    </row>
    <row r="21" spans="1:3" x14ac:dyDescent="0.25">
      <c r="A21" s="4" t="s">
        <v>173</v>
      </c>
      <c r="B21" s="39"/>
    </row>
    <row r="22" spans="1:3" x14ac:dyDescent="0.25">
      <c r="A22" t="s">
        <v>174</v>
      </c>
      <c r="B22" s="41">
        <v>120000</v>
      </c>
      <c r="C22" t="s">
        <v>1</v>
      </c>
    </row>
    <row r="23" spans="1:3" x14ac:dyDescent="0.25">
      <c r="A23" t="s">
        <v>175</v>
      </c>
      <c r="B23" s="41">
        <v>60000</v>
      </c>
      <c r="C23" t="s">
        <v>1</v>
      </c>
    </row>
    <row r="24" spans="1:3" x14ac:dyDescent="0.25">
      <c r="A24" t="s">
        <v>176</v>
      </c>
      <c r="B24" s="41">
        <v>40000</v>
      </c>
      <c r="C24" t="s">
        <v>1</v>
      </c>
    </row>
    <row r="25" spans="1:3" x14ac:dyDescent="0.25">
      <c r="A25" t="s">
        <v>177</v>
      </c>
      <c r="B25" s="41">
        <v>5000</v>
      </c>
      <c r="C25" t="s">
        <v>1</v>
      </c>
    </row>
    <row r="26" spans="1:3" x14ac:dyDescent="0.25">
      <c r="A26" t="s">
        <v>154</v>
      </c>
      <c r="B26" s="41">
        <v>20000</v>
      </c>
      <c r="C26" t="s">
        <v>1</v>
      </c>
    </row>
    <row r="27" spans="1:3" x14ac:dyDescent="0.25">
      <c r="A27" t="s">
        <v>178</v>
      </c>
      <c r="B27" s="41">
        <v>4000</v>
      </c>
      <c r="C27" t="s">
        <v>1</v>
      </c>
    </row>
    <row r="28" spans="1:3" x14ac:dyDescent="0.25">
      <c r="A28" t="s">
        <v>179</v>
      </c>
      <c r="B28" s="41">
        <v>3000</v>
      </c>
      <c r="C28" t="s">
        <v>1</v>
      </c>
    </row>
    <row r="29" spans="1:3" x14ac:dyDescent="0.25">
      <c r="A29" t="s">
        <v>180</v>
      </c>
      <c r="B29" s="41">
        <v>500</v>
      </c>
      <c r="C29" t="s">
        <v>1</v>
      </c>
    </row>
    <row r="30" spans="1:3" x14ac:dyDescent="0.25">
      <c r="A30" t="s">
        <v>23</v>
      </c>
      <c r="B30" s="41">
        <v>1500</v>
      </c>
      <c r="C30" t="s">
        <v>1</v>
      </c>
    </row>
    <row r="31" spans="1:3" x14ac:dyDescent="0.25">
      <c r="A31" t="s">
        <v>112</v>
      </c>
      <c r="B31" s="41">
        <v>500</v>
      </c>
      <c r="C31" t="s">
        <v>1</v>
      </c>
    </row>
    <row r="32" spans="1:3" x14ac:dyDescent="0.25">
      <c r="B32" s="45">
        <f>SUM(B22:B31)</f>
        <v>254500</v>
      </c>
    </row>
    <row r="34" spans="1:4" ht="21" x14ac:dyDescent="0.35">
      <c r="A34" s="26" t="s">
        <v>181</v>
      </c>
      <c r="B34" s="26"/>
      <c r="D34" s="26"/>
    </row>
    <row r="35" spans="1:4" ht="21" x14ac:dyDescent="0.35">
      <c r="B35" s="42">
        <f>B18/B32</f>
        <v>0.4298624754420432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Anleitung</vt:lpstr>
      <vt:lpstr>Rohwurst</vt:lpstr>
      <vt:lpstr>Brühwurst</vt:lpstr>
      <vt:lpstr>Zerlegekosten</vt:lpstr>
      <vt:lpstr>Fertigungsgemeinkosten</vt:lpstr>
      <vt:lpstr>Vertriebsgemeinkosten</vt:lpstr>
      <vt:lpstr>Gemeinkostensatz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Schaack, Diana</dc:creator>
  <cp:lastModifiedBy>Koerver, Julian</cp:lastModifiedBy>
  <dcterms:created xsi:type="dcterms:W3CDTF">2021-07-20T08:10:51Z</dcterms:created>
  <dcterms:modified xsi:type="dcterms:W3CDTF">2021-10-12T07:09:55Z</dcterms:modified>
</cp:coreProperties>
</file>