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3"/>
  </bookViews>
  <sheets>
    <sheet name="Beschreibung" sheetId="1" r:id="rId1"/>
    <sheet name="Übersicht" sheetId="2" r:id="rId2"/>
    <sheet name="variable Kosten" sheetId="3" r:id="rId3"/>
    <sheet name="Arbeitszeitaufstellung" sheetId="4" r:id="rId4"/>
  </sheets>
  <definedNames>
    <definedName name="_xlnm.Print_Area" localSheetId="1">'Übersicht'!$B$1:$M$47</definedName>
  </definedNames>
  <calcPr fullCalcOnLoad="1"/>
</workbook>
</file>

<file path=xl/sharedStrings.xml><?xml version="1.0" encoding="utf-8"?>
<sst xmlns="http://schemas.openxmlformats.org/spreadsheetml/2006/main" count="197" uniqueCount="119">
  <si>
    <t>Deckungsbeitrag für 1 ha ökologischer Apfelanlage bei laufender Bestandesergänzung</t>
  </si>
  <si>
    <t>Bepflanzte Fläche</t>
  </si>
  <si>
    <t>ha</t>
  </si>
  <si>
    <t>Wegefläche und Vorgewende</t>
  </si>
  <si>
    <t>Pflanzabstand:</t>
  </si>
  <si>
    <t>3,5 x 1,0 m</t>
  </si>
  <si>
    <t>Bäume /ha:</t>
  </si>
  <si>
    <t>Jahre</t>
  </si>
  <si>
    <t>Rodung, Bodenmelioration</t>
  </si>
  <si>
    <t>Junganlage</t>
  </si>
  <si>
    <t>zunehmender Ertrag</t>
  </si>
  <si>
    <t>Frostjahr</t>
  </si>
  <si>
    <t>Vollertrag</t>
  </si>
  <si>
    <t>jährlicher Anteil Neuanlage</t>
  </si>
  <si>
    <t>Jahr</t>
  </si>
  <si>
    <t>%</t>
  </si>
  <si>
    <t>(R+M)</t>
  </si>
  <si>
    <t>(J)</t>
  </si>
  <si>
    <t>(Z)</t>
  </si>
  <si>
    <t>(F)</t>
  </si>
  <si>
    <t>(V)</t>
  </si>
  <si>
    <t>(N)</t>
  </si>
  <si>
    <t>Tafelware</t>
  </si>
  <si>
    <t>Mostobst</t>
  </si>
  <si>
    <t>Summe</t>
  </si>
  <si>
    <t>dt/ha</t>
  </si>
  <si>
    <t>€/dt</t>
  </si>
  <si>
    <t>Tafelware €/dt</t>
  </si>
  <si>
    <t>€</t>
  </si>
  <si>
    <t>Stk.</t>
  </si>
  <si>
    <t>Mostware</t>
  </si>
  <si>
    <t>Erlös</t>
  </si>
  <si>
    <t>dt</t>
  </si>
  <si>
    <t>Jährliche variable Kosten für anteilige Neuanlage</t>
  </si>
  <si>
    <t>Bodenanalyse (alle 5 Jahre)</t>
  </si>
  <si>
    <t>Pflanzgut</t>
  </si>
  <si>
    <t>Unterstützungsgerüst</t>
  </si>
  <si>
    <t>Zaun</t>
  </si>
  <si>
    <t>Düngung/Melioration</t>
  </si>
  <si>
    <t>Einsaaten</t>
  </si>
  <si>
    <t>var. Maschinenkosten</t>
  </si>
  <si>
    <t>Sonstiges</t>
  </si>
  <si>
    <t>Zwischensumme</t>
  </si>
  <si>
    <t>jährlich anteilige Kosten</t>
  </si>
  <si>
    <t>Zinsanspruch</t>
  </si>
  <si>
    <t>Pflanzenschutz</t>
  </si>
  <si>
    <t>Düngung</t>
  </si>
  <si>
    <t>Beratung/Kontrolle</t>
  </si>
  <si>
    <t>Vermarktung</t>
  </si>
  <si>
    <t>R+M</t>
  </si>
  <si>
    <t>J</t>
  </si>
  <si>
    <t>Z</t>
  </si>
  <si>
    <t>F</t>
  </si>
  <si>
    <t>V</t>
  </si>
  <si>
    <t>Hagelversicherung</t>
  </si>
  <si>
    <t>anteilig in %</t>
  </si>
  <si>
    <t>Lagerung/Sortierung/Verpackung</t>
  </si>
  <si>
    <t>anteilige var. Kosten</t>
  </si>
  <si>
    <t>Jährliche variable Kosten für Pflege und Vermarktung</t>
  </si>
  <si>
    <t>Erforderliche Arbeitsstunden (Akh) je ha</t>
  </si>
  <si>
    <t>Rodung</t>
  </si>
  <si>
    <t>Vermessung/Erstellung</t>
  </si>
  <si>
    <t>Bodenproben</t>
  </si>
  <si>
    <t>Einsaat/Fahrgasse</t>
  </si>
  <si>
    <t>Erziehung/Schnitt</t>
  </si>
  <si>
    <t>Bewässern</t>
  </si>
  <si>
    <t>Binden</t>
  </si>
  <si>
    <t>Ausdünnung (Hand)</t>
  </si>
  <si>
    <t>Baumstreifenbearbeitung (mech.)</t>
  </si>
  <si>
    <t>Mulchen</t>
  </si>
  <si>
    <t>Schädlingskontrolle</t>
  </si>
  <si>
    <t>Pflegeriss</t>
  </si>
  <si>
    <t>Wühlmausbekämpfung</t>
  </si>
  <si>
    <t>Wildabwehr</t>
  </si>
  <si>
    <t>Ernte</t>
  </si>
  <si>
    <t>Ertrag</t>
  </si>
  <si>
    <t>Anteil Tafelware in %</t>
  </si>
  <si>
    <t>Instandhaltung Gerüst/Zaun</t>
  </si>
  <si>
    <t>Transport</t>
  </si>
  <si>
    <t>Sortierung</t>
  </si>
  <si>
    <t>Verpackung</t>
  </si>
  <si>
    <t>Summe Akh/ha</t>
  </si>
  <si>
    <t>Preis/Baum</t>
  </si>
  <si>
    <t>anteilige Akh/ha</t>
  </si>
  <si>
    <t>jährliche Akh/ha</t>
  </si>
  <si>
    <t>Preise</t>
  </si>
  <si>
    <t>Umtriebszeit</t>
  </si>
  <si>
    <t>Deckungsbeitrag</t>
  </si>
  <si>
    <t>variable Kosten</t>
  </si>
  <si>
    <t>Summe anteilige var. Kosten</t>
  </si>
  <si>
    <t>Anteil Familien-</t>
  </si>
  <si>
    <t>Akh in %</t>
  </si>
  <si>
    <t>Lohn Saisonarbeitskraft</t>
  </si>
  <si>
    <t>€/Akh</t>
  </si>
  <si>
    <t>Fremdlöhne</t>
  </si>
  <si>
    <t>DB-Fremdlöhne</t>
  </si>
  <si>
    <t>DB/Familien Akh</t>
  </si>
  <si>
    <t>=</t>
  </si>
  <si>
    <t>Familien Akh/ha</t>
  </si>
  <si>
    <t>Fremd Akh/ha</t>
  </si>
  <si>
    <t>Anteil Familien Akh in %</t>
  </si>
  <si>
    <t>Deckungsbeitrag/ha</t>
  </si>
  <si>
    <t xml:space="preserve">Die nachfolgende Deckungsbeitragsrechnung für 1 ha ökologische Apfelanlage beinhaltet eine </t>
  </si>
  <si>
    <t>laufende Bestandesergänzung. Betriebswirtschaftliche Berechnungen hängen sehr stark von den</t>
  </si>
  <si>
    <t xml:space="preserve">individuellen Verhältnissen auf dem jeweiligen Betrieb ab. Die Deckungsbeitragsrechnung ist </t>
  </si>
  <si>
    <t xml:space="preserve">deshalb so gestaltet, dass in die wichtigsten Variabeln (Preise, Erträge, Umtriebszeit etc.)  </t>
  </si>
  <si>
    <t>in der Übersicht eingegeben werden können. Aber auch die Einzelposten bei den variablen Kosten</t>
  </si>
  <si>
    <t>der verschiedenen Funktionsfelder wird die Übersichtlichkeit gewährt:</t>
  </si>
  <si>
    <t xml:space="preserve">und in der Arbeitszeitaufstellung können individuell angepasst werden. Durch die farbliche Markierung </t>
  </si>
  <si>
    <t xml:space="preserve">   Bezeichnungen, Beschreibungen, Mengeneinheiten</t>
  </si>
  <si>
    <t xml:space="preserve">   Eingabefelder (diese Felder können individuell angepasst werden)</t>
  </si>
  <si>
    <t xml:space="preserve">   Berechnete Felder (diese Felder können nicht verändert werden)</t>
  </si>
  <si>
    <t xml:space="preserve">   Zwischenergebnisse</t>
  </si>
  <si>
    <t xml:space="preserve">   Ergebnisse</t>
  </si>
  <si>
    <t>Deckungsbeitragsrechnung für 1 ha ökologische Apfelanlage</t>
  </si>
  <si>
    <t xml:space="preserve">Die zugrundeliegenden Zahlen wurden größtenteils dem Artikel "Kostenkalkulation im ökologischen </t>
  </si>
  <si>
    <t xml:space="preserve">Apfelanbau" von Thilo Stockert* übernommen, und durch die Erfahrungswerte verschiedener Anbauer </t>
  </si>
  <si>
    <t>ergänzt. Sie erhebt keinen Anspruch auf Vollständigkeit.</t>
  </si>
  <si>
    <t>Baumstreifenbearbeitung (Hand)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</si>
</sst>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34" borderId="10" xfId="0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4" fillId="36" borderId="10" xfId="0" applyFont="1" applyFill="1" applyBorder="1" applyAlignment="1">
      <alignment/>
    </xf>
    <xf numFmtId="1" fontId="4" fillId="36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0" borderId="10" xfId="0" applyBorder="1" applyAlignment="1">
      <alignment/>
    </xf>
    <xf numFmtId="0" fontId="0" fillId="33" borderId="0" xfId="0" applyFill="1" applyAlignment="1" quotePrefix="1">
      <alignment horizontal="right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center"/>
    </xf>
    <xf numFmtId="1" fontId="0" fillId="35" borderId="10" xfId="0" applyNumberFormat="1" applyFill="1" applyBorder="1" applyAlignment="1">
      <alignment/>
    </xf>
    <xf numFmtId="1" fontId="1" fillId="36" borderId="10" xfId="0" applyNumberFormat="1" applyFont="1" applyFill="1" applyBorder="1" applyAlignment="1">
      <alignment/>
    </xf>
    <xf numFmtId="172" fontId="1" fillId="36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0</xdr:row>
      <xdr:rowOff>57150</xdr:rowOff>
    </xdr:from>
    <xdr:to>
      <xdr:col>11</xdr:col>
      <xdr:colOff>533400</xdr:colOff>
      <xdr:row>2</xdr:row>
      <xdr:rowOff>114300</xdr:rowOff>
    </xdr:to>
    <xdr:pic>
      <xdr:nvPicPr>
        <xdr:cNvPr id="1" name="Picture 2" descr="\\oko2002\arbeitsdaten\SOEL\Ökoportal\Redaktion\Bilder\logo_olb_jpg300 Kopi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57150"/>
          <a:ext cx="2181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3"/>
  <sheetViews>
    <sheetView showGridLines="0" zoomScalePageLayoutView="0" workbookViewId="0" topLeftCell="A10">
      <selection activeCell="K8" sqref="K8"/>
    </sheetView>
  </sheetViews>
  <sheetFormatPr defaultColWidth="11.421875" defaultRowHeight="12.75"/>
  <cols>
    <col min="1" max="1" width="2.421875" style="0" customWidth="1"/>
    <col min="2" max="2" width="8.7109375" style="0" customWidth="1"/>
  </cols>
  <sheetData>
    <row r="1" ht="26.25" customHeight="1">
      <c r="B1" s="7" t="s">
        <v>114</v>
      </c>
    </row>
    <row r="3" ht="12.75">
      <c r="B3" t="s">
        <v>102</v>
      </c>
    </row>
    <row r="4" ht="12.75">
      <c r="B4" t="s">
        <v>103</v>
      </c>
    </row>
    <row r="5" ht="12.75">
      <c r="B5" t="s">
        <v>104</v>
      </c>
    </row>
    <row r="6" ht="12.75">
      <c r="B6" t="s">
        <v>105</v>
      </c>
    </row>
    <row r="7" ht="12.75">
      <c r="B7" t="s">
        <v>106</v>
      </c>
    </row>
    <row r="8" ht="12.75">
      <c r="B8" t="s">
        <v>108</v>
      </c>
    </row>
    <row r="9" ht="12.75">
      <c r="B9" t="s">
        <v>107</v>
      </c>
    </row>
    <row r="11" spans="2:3" ht="12.75">
      <c r="B11" s="46"/>
      <c r="C11" t="s">
        <v>109</v>
      </c>
    </row>
    <row r="13" spans="2:3" ht="12.75">
      <c r="B13" s="29"/>
      <c r="C13" t="s">
        <v>110</v>
      </c>
    </row>
    <row r="15" spans="2:3" ht="12.75">
      <c r="B15" s="23"/>
      <c r="C15" t="s">
        <v>111</v>
      </c>
    </row>
    <row r="17" spans="2:3" ht="12.75">
      <c r="B17" s="44"/>
      <c r="C17" t="s">
        <v>112</v>
      </c>
    </row>
    <row r="19" spans="2:3" ht="12.75">
      <c r="B19" s="45"/>
      <c r="C19" t="s">
        <v>113</v>
      </c>
    </row>
    <row r="21" ht="12.75">
      <c r="B21" t="s">
        <v>115</v>
      </c>
    </row>
    <row r="22" ht="12.75">
      <c r="B22" t="s">
        <v>116</v>
      </c>
    </row>
    <row r="23" ht="12.75">
      <c r="B23" t="s">
        <v>117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7"/>
  <sheetViews>
    <sheetView showGridLines="0" zoomScalePageLayoutView="0" workbookViewId="0" topLeftCell="A16">
      <selection activeCell="D47" sqref="D47"/>
    </sheetView>
  </sheetViews>
  <sheetFormatPr defaultColWidth="11.421875" defaultRowHeight="12.75"/>
  <cols>
    <col min="1" max="1" width="2.28125" style="0" customWidth="1"/>
    <col min="2" max="2" width="12.57421875" style="0" customWidth="1"/>
    <col min="3" max="3" width="12.421875" style="0" customWidth="1"/>
    <col min="4" max="4" width="10.00390625" style="0" customWidth="1"/>
    <col min="5" max="5" width="10.28125" style="0" customWidth="1"/>
    <col min="6" max="7" width="4.57421875" style="0" customWidth="1"/>
    <col min="8" max="8" width="7.28125" style="0" customWidth="1"/>
    <col min="9" max="9" width="6.57421875" style="0" customWidth="1"/>
    <col min="10" max="10" width="4.28125" style="0" customWidth="1"/>
    <col min="11" max="11" width="11.00390625" style="0" customWidth="1"/>
    <col min="12" max="12" width="7.00390625" style="0" customWidth="1"/>
    <col min="13" max="13" width="6.28125" style="0" customWidth="1"/>
  </cols>
  <sheetData>
    <row r="1" ht="23.25" customHeight="1">
      <c r="B1" s="7" t="s">
        <v>0</v>
      </c>
    </row>
    <row r="2" ht="12.75">
      <c r="B2" s="1"/>
    </row>
    <row r="3" spans="2:13" ht="12.75">
      <c r="B3" s="27" t="s">
        <v>1</v>
      </c>
      <c r="C3" s="27"/>
      <c r="D3" s="27"/>
      <c r="E3" s="23">
        <v>0.9</v>
      </c>
      <c r="F3" s="12" t="s">
        <v>2</v>
      </c>
      <c r="G3" s="4"/>
      <c r="I3" s="12" t="s">
        <v>44</v>
      </c>
      <c r="J3" s="12"/>
      <c r="K3" s="12"/>
      <c r="L3" s="29">
        <v>4</v>
      </c>
      <c r="M3" s="12" t="s">
        <v>15</v>
      </c>
    </row>
    <row r="4" spans="2:13" ht="12.75">
      <c r="B4" s="27" t="s">
        <v>3</v>
      </c>
      <c r="C4" s="27"/>
      <c r="D4" s="27"/>
      <c r="E4" s="23">
        <v>0.1</v>
      </c>
      <c r="F4" s="12" t="s">
        <v>2</v>
      </c>
      <c r="G4" s="4"/>
      <c r="I4" s="12" t="s">
        <v>92</v>
      </c>
      <c r="J4" s="12"/>
      <c r="K4" s="12"/>
      <c r="L4" s="29">
        <v>7</v>
      </c>
      <c r="M4" s="12" t="s">
        <v>93</v>
      </c>
    </row>
    <row r="5" spans="2:13" ht="12.75">
      <c r="B5" s="27" t="s">
        <v>4</v>
      </c>
      <c r="C5" s="27"/>
      <c r="D5" s="27"/>
      <c r="E5" s="28" t="s">
        <v>5</v>
      </c>
      <c r="F5" s="12"/>
      <c r="G5" s="4"/>
      <c r="I5" s="12" t="s">
        <v>90</v>
      </c>
      <c r="J5" s="12"/>
      <c r="K5" s="12"/>
      <c r="L5" s="12"/>
      <c r="M5" s="12"/>
    </row>
    <row r="6" spans="2:13" ht="12.75">
      <c r="B6" s="27" t="s">
        <v>6</v>
      </c>
      <c r="C6" s="27"/>
      <c r="D6" s="27"/>
      <c r="E6" s="29">
        <v>2500</v>
      </c>
      <c r="F6" s="12" t="s">
        <v>29</v>
      </c>
      <c r="G6" s="4"/>
      <c r="I6" s="12" t="s">
        <v>91</v>
      </c>
      <c r="J6" s="12"/>
      <c r="K6" s="12"/>
      <c r="L6" s="29">
        <v>55</v>
      </c>
      <c r="M6" s="12" t="s">
        <v>15</v>
      </c>
    </row>
    <row r="7" spans="9:13" ht="12.75">
      <c r="I7" s="12" t="s">
        <v>82</v>
      </c>
      <c r="J7" s="12"/>
      <c r="K7" s="12"/>
      <c r="L7" s="29">
        <v>5</v>
      </c>
      <c r="M7" s="12" t="s">
        <v>28</v>
      </c>
    </row>
    <row r="9" ht="15.75">
      <c r="B9" s="8" t="s">
        <v>75</v>
      </c>
    </row>
    <row r="10" spans="2:10" ht="12.75">
      <c r="B10" s="12" t="s">
        <v>76</v>
      </c>
      <c r="C10" s="12"/>
      <c r="D10" s="29">
        <v>80</v>
      </c>
      <c r="E10" s="12" t="s">
        <v>15</v>
      </c>
      <c r="F10" s="12"/>
      <c r="G10" s="12"/>
      <c r="H10" s="12"/>
      <c r="I10" s="12"/>
      <c r="J10" s="12"/>
    </row>
    <row r="11" spans="2:10" ht="12.75">
      <c r="B11" s="12"/>
      <c r="C11" s="12"/>
      <c r="D11" s="12"/>
      <c r="E11" s="12"/>
      <c r="F11" s="12"/>
      <c r="G11" s="12"/>
      <c r="H11" s="12"/>
      <c r="I11" s="12"/>
      <c r="J11" s="12"/>
    </row>
    <row r="12" spans="2:10" ht="12.75">
      <c r="B12" s="12" t="s">
        <v>10</v>
      </c>
      <c r="C12" s="12"/>
      <c r="D12" s="29">
        <v>75</v>
      </c>
      <c r="E12" s="12" t="s">
        <v>32</v>
      </c>
      <c r="F12" s="12" t="s">
        <v>22</v>
      </c>
      <c r="G12" s="12"/>
      <c r="H12" s="12"/>
      <c r="I12" s="24">
        <f>D12*D10/100</f>
        <v>60</v>
      </c>
      <c r="J12" s="12" t="s">
        <v>32</v>
      </c>
    </row>
    <row r="13" spans="2:10" ht="12.75">
      <c r="B13" s="12"/>
      <c r="C13" s="12"/>
      <c r="D13" s="12"/>
      <c r="E13" s="12"/>
      <c r="F13" s="12" t="s">
        <v>30</v>
      </c>
      <c r="G13" s="12"/>
      <c r="H13" s="12"/>
      <c r="I13" s="24">
        <f>D12-I12</f>
        <v>15</v>
      </c>
      <c r="J13" s="12" t="s">
        <v>32</v>
      </c>
    </row>
    <row r="14" spans="2:10" ht="12.75">
      <c r="B14" s="12" t="s">
        <v>11</v>
      </c>
      <c r="C14" s="12"/>
      <c r="D14" s="29">
        <v>125</v>
      </c>
      <c r="E14" s="12" t="s">
        <v>32</v>
      </c>
      <c r="F14" s="12" t="s">
        <v>22</v>
      </c>
      <c r="G14" s="12"/>
      <c r="H14" s="12"/>
      <c r="I14" s="24">
        <f>D14*D10/100</f>
        <v>100</v>
      </c>
      <c r="J14" s="12" t="s">
        <v>32</v>
      </c>
    </row>
    <row r="15" spans="2:10" ht="12.75">
      <c r="B15" s="12"/>
      <c r="C15" s="12"/>
      <c r="D15" s="12"/>
      <c r="E15" s="12"/>
      <c r="F15" s="12" t="s">
        <v>30</v>
      </c>
      <c r="G15" s="12"/>
      <c r="H15" s="12"/>
      <c r="I15" s="24">
        <f>D14-I14</f>
        <v>25</v>
      </c>
      <c r="J15" s="12" t="s">
        <v>32</v>
      </c>
    </row>
    <row r="16" spans="2:10" ht="12.75">
      <c r="B16" s="12" t="s">
        <v>12</v>
      </c>
      <c r="C16" s="12"/>
      <c r="D16" s="29">
        <v>220</v>
      </c>
      <c r="E16" s="12" t="s">
        <v>32</v>
      </c>
      <c r="F16" s="12" t="s">
        <v>22</v>
      </c>
      <c r="G16" s="12"/>
      <c r="H16" s="12"/>
      <c r="I16" s="24">
        <f>D16*D10/100</f>
        <v>176</v>
      </c>
      <c r="J16" s="12" t="s">
        <v>32</v>
      </c>
    </row>
    <row r="17" spans="2:10" ht="12.75">
      <c r="B17" s="12"/>
      <c r="C17" s="12"/>
      <c r="D17" s="12"/>
      <c r="E17" s="12"/>
      <c r="F17" s="12" t="s">
        <v>30</v>
      </c>
      <c r="G17" s="12"/>
      <c r="H17" s="12"/>
      <c r="I17" s="24">
        <f>D16-I16</f>
        <v>44</v>
      </c>
      <c r="J17" s="12" t="s">
        <v>32</v>
      </c>
    </row>
    <row r="19" ht="16.5">
      <c r="B19" s="7" t="s">
        <v>85</v>
      </c>
    </row>
    <row r="20" spans="2:5" ht="12.75">
      <c r="B20" s="12" t="s">
        <v>27</v>
      </c>
      <c r="C20" s="12"/>
      <c r="D20" s="29">
        <v>115</v>
      </c>
      <c r="E20" s="12" t="s">
        <v>28</v>
      </c>
    </row>
    <row r="21" spans="2:5" ht="12.75">
      <c r="B21" s="12" t="s">
        <v>30</v>
      </c>
      <c r="C21" s="12"/>
      <c r="D21" s="29">
        <v>16</v>
      </c>
      <c r="E21" s="12" t="s">
        <v>28</v>
      </c>
    </row>
    <row r="22" spans="2:5" ht="12.75">
      <c r="B22" s="4"/>
      <c r="C22" s="4"/>
      <c r="D22" s="47"/>
      <c r="E22" s="4"/>
    </row>
    <row r="24" spans="2:11" ht="16.5">
      <c r="B24" s="9" t="s">
        <v>86</v>
      </c>
      <c r="C24" s="4"/>
      <c r="D24" s="4"/>
      <c r="E24" s="23">
        <f>SUM(E25:E29)</f>
        <v>15</v>
      </c>
      <c r="F24" s="12" t="s">
        <v>7</v>
      </c>
      <c r="G24" s="12"/>
      <c r="H24" s="4"/>
      <c r="I24" s="4"/>
      <c r="J24" s="4"/>
      <c r="K24" s="4"/>
    </row>
    <row r="25" spans="2:10" ht="12.75">
      <c r="B25" s="12" t="s">
        <v>8</v>
      </c>
      <c r="C25" s="12"/>
      <c r="D25" s="12" t="s">
        <v>16</v>
      </c>
      <c r="E25" s="29">
        <v>1</v>
      </c>
      <c r="F25" s="12" t="s">
        <v>14</v>
      </c>
      <c r="G25" s="30" t="s">
        <v>97</v>
      </c>
      <c r="H25" s="24">
        <f>E25/E24*100</f>
        <v>6.666666666666667</v>
      </c>
      <c r="I25" s="12" t="s">
        <v>15</v>
      </c>
      <c r="J25" s="4"/>
    </row>
    <row r="26" spans="2:10" ht="12.75">
      <c r="B26" s="12" t="s">
        <v>9</v>
      </c>
      <c r="C26" s="12"/>
      <c r="D26" s="12" t="s">
        <v>17</v>
      </c>
      <c r="E26" s="29">
        <v>1</v>
      </c>
      <c r="F26" s="12" t="s">
        <v>14</v>
      </c>
      <c r="G26" s="30" t="s">
        <v>97</v>
      </c>
      <c r="H26" s="24">
        <f>E26/E24*100</f>
        <v>6.666666666666667</v>
      </c>
      <c r="I26" s="12" t="s">
        <v>15</v>
      </c>
      <c r="J26" s="4"/>
    </row>
    <row r="27" spans="2:10" ht="12.75">
      <c r="B27" s="12" t="s">
        <v>10</v>
      </c>
      <c r="C27" s="12"/>
      <c r="D27" s="12" t="s">
        <v>18</v>
      </c>
      <c r="E27" s="29">
        <v>3</v>
      </c>
      <c r="F27" s="12" t="s">
        <v>7</v>
      </c>
      <c r="G27" s="30" t="s">
        <v>97</v>
      </c>
      <c r="H27" s="24">
        <f>E27/E24*100</f>
        <v>20</v>
      </c>
      <c r="I27" s="12" t="s">
        <v>15</v>
      </c>
      <c r="J27" s="4"/>
    </row>
    <row r="28" spans="2:10" ht="12.75">
      <c r="B28" s="12" t="s">
        <v>11</v>
      </c>
      <c r="C28" s="12"/>
      <c r="D28" s="12" t="s">
        <v>19</v>
      </c>
      <c r="E28" s="29">
        <v>1</v>
      </c>
      <c r="F28" s="12" t="s">
        <v>14</v>
      </c>
      <c r="G28" s="30" t="s">
        <v>97</v>
      </c>
      <c r="H28" s="24">
        <f>E28/E24*100</f>
        <v>6.666666666666667</v>
      </c>
      <c r="I28" s="12" t="s">
        <v>15</v>
      </c>
      <c r="J28" s="4"/>
    </row>
    <row r="29" spans="2:10" ht="12.75">
      <c r="B29" s="12" t="s">
        <v>12</v>
      </c>
      <c r="C29" s="12"/>
      <c r="D29" s="12" t="s">
        <v>20</v>
      </c>
      <c r="E29" s="29">
        <v>9</v>
      </c>
      <c r="F29" s="12" t="s">
        <v>7</v>
      </c>
      <c r="G29" s="30" t="s">
        <v>97</v>
      </c>
      <c r="H29" s="24">
        <f>E29/E24*100</f>
        <v>60</v>
      </c>
      <c r="I29" s="12" t="s">
        <v>15</v>
      </c>
      <c r="J29" s="4"/>
    </row>
    <row r="30" spans="2:10" ht="12.75">
      <c r="B30" s="12" t="s">
        <v>13</v>
      </c>
      <c r="C30" s="12"/>
      <c r="D30" s="12" t="s">
        <v>21</v>
      </c>
      <c r="E30" s="12"/>
      <c r="F30" s="12"/>
      <c r="G30" s="30" t="s">
        <v>97</v>
      </c>
      <c r="H30" s="24">
        <f>1/E24*100</f>
        <v>6.666666666666667</v>
      </c>
      <c r="I30" s="12" t="s">
        <v>15</v>
      </c>
      <c r="J30" s="4"/>
    </row>
    <row r="31" spans="2:10" ht="12.75">
      <c r="B31" s="12"/>
      <c r="C31" s="12"/>
      <c r="D31" s="12"/>
      <c r="E31" s="12"/>
      <c r="F31" s="12"/>
      <c r="G31" s="30"/>
      <c r="H31" s="43"/>
      <c r="I31" s="12"/>
      <c r="J31" s="4"/>
    </row>
    <row r="33" ht="16.5">
      <c r="B33" s="7" t="s">
        <v>31</v>
      </c>
    </row>
    <row r="34" spans="2:8" ht="12.75">
      <c r="B34" s="12"/>
      <c r="C34" s="32" t="s">
        <v>25</v>
      </c>
      <c r="D34" s="32" t="s">
        <v>26</v>
      </c>
      <c r="E34" s="32" t="s">
        <v>31</v>
      </c>
      <c r="F34" s="12"/>
      <c r="G34" s="4"/>
      <c r="H34" s="4"/>
    </row>
    <row r="35" spans="2:8" ht="12.75">
      <c r="B35" s="12" t="s">
        <v>22</v>
      </c>
      <c r="C35" s="33">
        <f>(H27*I12+H28*I14+H29*I16)/100</f>
        <v>124.26666666666667</v>
      </c>
      <c r="D35" s="19">
        <f>D20</f>
        <v>115</v>
      </c>
      <c r="E35" s="34">
        <f>D35*C35</f>
        <v>14290.666666666666</v>
      </c>
      <c r="F35" s="12" t="s">
        <v>28</v>
      </c>
      <c r="G35" s="5"/>
      <c r="H35" s="4"/>
    </row>
    <row r="36" spans="2:8" ht="12.75">
      <c r="B36" s="12" t="s">
        <v>23</v>
      </c>
      <c r="C36" s="33">
        <f>(H27*I13+H28*I15+H29*I17)/100</f>
        <v>31.066666666666666</v>
      </c>
      <c r="D36" s="19">
        <f>D21</f>
        <v>16</v>
      </c>
      <c r="E36" s="34">
        <f>D36*C36</f>
        <v>497.06666666666666</v>
      </c>
      <c r="F36" s="12" t="s">
        <v>28</v>
      </c>
      <c r="G36" s="5"/>
      <c r="H36" s="4"/>
    </row>
    <row r="37" spans="2:8" ht="12.75">
      <c r="B37" s="31" t="s">
        <v>24</v>
      </c>
      <c r="C37" s="33">
        <f>SUM(C35:C36)</f>
        <v>155.33333333333334</v>
      </c>
      <c r="D37" s="39"/>
      <c r="E37" s="35">
        <f>SUM(E35:E36)</f>
        <v>14787.733333333334</v>
      </c>
      <c r="F37" s="12" t="s">
        <v>28</v>
      </c>
      <c r="G37" s="6"/>
      <c r="H37" s="4"/>
    </row>
    <row r="40" ht="16.5">
      <c r="B40" s="7" t="s">
        <v>87</v>
      </c>
    </row>
    <row r="41" spans="2:5" ht="12.75">
      <c r="B41" s="12" t="s">
        <v>31</v>
      </c>
      <c r="C41" s="12"/>
      <c r="D41" s="36">
        <f>E37</f>
        <v>14787.733333333334</v>
      </c>
      <c r="E41" s="12" t="s">
        <v>28</v>
      </c>
    </row>
    <row r="42" spans="2:5" ht="12.75">
      <c r="B42" s="12" t="s">
        <v>88</v>
      </c>
      <c r="C42" s="12"/>
      <c r="D42" s="36">
        <f>'variable Kosten'!D25+'variable Kosten'!H25</f>
        <v>8021.333333333333</v>
      </c>
      <c r="E42" s="12" t="s">
        <v>28</v>
      </c>
    </row>
    <row r="43" spans="2:5" ht="12.75">
      <c r="B43" s="31" t="s">
        <v>101</v>
      </c>
      <c r="C43" s="31"/>
      <c r="D43" s="37">
        <f>D41-D42</f>
        <v>6766.400000000001</v>
      </c>
      <c r="E43" s="12" t="s">
        <v>28</v>
      </c>
    </row>
    <row r="44" spans="4:5" ht="12.75">
      <c r="D44" s="3"/>
      <c r="E44" s="4"/>
    </row>
    <row r="45" spans="2:5" ht="12.75">
      <c r="B45" s="12" t="s">
        <v>94</v>
      </c>
      <c r="C45" s="12"/>
      <c r="D45" s="36">
        <f>Arbeitszeitaufstellung!C34*(100-Übersicht!L6)/100*L4</f>
        <v>2122.8989310344828</v>
      </c>
      <c r="E45" s="12" t="s">
        <v>28</v>
      </c>
    </row>
    <row r="46" spans="2:5" ht="12.75">
      <c r="B46" s="12" t="s">
        <v>95</v>
      </c>
      <c r="C46" s="12"/>
      <c r="D46" s="36">
        <f>D43-D45</f>
        <v>4643.501068965517</v>
      </c>
      <c r="E46" s="12" t="s">
        <v>28</v>
      </c>
    </row>
    <row r="47" spans="2:5" ht="12.75">
      <c r="B47" s="12" t="s">
        <v>96</v>
      </c>
      <c r="C47" s="12"/>
      <c r="D47" s="38">
        <f>D46/(Arbeitszeitaufstellung!C34*Übersicht!L6/100)</f>
        <v>12.527490895851782</v>
      </c>
      <c r="E47" s="12" t="s">
        <v>28</v>
      </c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L25"/>
  <sheetViews>
    <sheetView showGridLines="0" zoomScalePageLayoutView="0" workbookViewId="0" topLeftCell="A1">
      <selection activeCell="C46" sqref="C46"/>
    </sheetView>
  </sheetViews>
  <sheetFormatPr defaultColWidth="11.421875" defaultRowHeight="12.75"/>
  <cols>
    <col min="1" max="1" width="2.140625" style="0" customWidth="1"/>
    <col min="3" max="3" width="20.7109375" style="0" customWidth="1"/>
    <col min="4" max="4" width="8.7109375" style="0" customWidth="1"/>
    <col min="5" max="5" width="3.28125" style="0" customWidth="1"/>
    <col min="6" max="6" width="5.00390625" style="0" customWidth="1"/>
    <col min="7" max="7" width="32.140625" style="0" customWidth="1"/>
    <col min="8" max="8" width="8.28125" style="0" customWidth="1"/>
    <col min="9" max="9" width="9.00390625" style="0" customWidth="1"/>
    <col min="10" max="10" width="9.28125" style="0" customWidth="1"/>
    <col min="11" max="11" width="8.57421875" style="0" customWidth="1"/>
    <col min="12" max="12" width="8.28125" style="0" customWidth="1"/>
  </cols>
  <sheetData>
    <row r="7" ht="12" customHeight="1"/>
    <row r="8" spans="2:7" ht="23.25" customHeight="1">
      <c r="B8" s="1" t="s">
        <v>33</v>
      </c>
      <c r="G8" s="1" t="s">
        <v>58</v>
      </c>
    </row>
    <row r="9" ht="11.25" customHeight="1"/>
    <row r="10" spans="2:12" ht="12.75">
      <c r="B10" s="12" t="s">
        <v>34</v>
      </c>
      <c r="C10" s="12"/>
      <c r="D10" s="15">
        <v>300</v>
      </c>
      <c r="E10" s="12" t="s">
        <v>28</v>
      </c>
      <c r="G10" s="12"/>
      <c r="H10" s="13" t="s">
        <v>49</v>
      </c>
      <c r="I10" s="13" t="s">
        <v>50</v>
      </c>
      <c r="J10" s="13" t="s">
        <v>51</v>
      </c>
      <c r="K10" s="13" t="s">
        <v>52</v>
      </c>
      <c r="L10" s="13" t="s">
        <v>53</v>
      </c>
    </row>
    <row r="11" spans="2:12" ht="12.75">
      <c r="B11" s="12" t="s">
        <v>35</v>
      </c>
      <c r="C11" s="12"/>
      <c r="D11" s="15">
        <f>Übersicht!E6*Übersicht!L7</f>
        <v>12500</v>
      </c>
      <c r="E11" s="12" t="s">
        <v>28</v>
      </c>
      <c r="G11" s="12" t="s">
        <v>45</v>
      </c>
      <c r="H11" s="14">
        <v>0</v>
      </c>
      <c r="I11" s="14">
        <v>200</v>
      </c>
      <c r="J11" s="14">
        <v>1250</v>
      </c>
      <c r="K11" s="14">
        <v>1250</v>
      </c>
      <c r="L11" s="14">
        <v>1250</v>
      </c>
    </row>
    <row r="12" spans="2:12" ht="12.75">
      <c r="B12" s="12" t="s">
        <v>36</v>
      </c>
      <c r="C12" s="12"/>
      <c r="D12" s="15">
        <v>4000</v>
      </c>
      <c r="E12" s="12" t="s">
        <v>28</v>
      </c>
      <c r="G12" s="12" t="s">
        <v>46</v>
      </c>
      <c r="H12" s="14">
        <v>0</v>
      </c>
      <c r="I12" s="14">
        <v>500</v>
      </c>
      <c r="J12" s="14">
        <v>250</v>
      </c>
      <c r="K12" s="14">
        <v>150</v>
      </c>
      <c r="L12" s="14">
        <v>150</v>
      </c>
    </row>
    <row r="13" spans="2:12" ht="12.75">
      <c r="B13" s="12" t="s">
        <v>37</v>
      </c>
      <c r="C13" s="12"/>
      <c r="D13" s="15">
        <v>1000</v>
      </c>
      <c r="E13" s="12" t="s">
        <v>28</v>
      </c>
      <c r="G13" s="12" t="s">
        <v>40</v>
      </c>
      <c r="H13" s="14">
        <v>900</v>
      </c>
      <c r="I13" s="14">
        <v>400</v>
      </c>
      <c r="J13" s="14">
        <v>750</v>
      </c>
      <c r="K13" s="14">
        <v>600</v>
      </c>
      <c r="L13" s="14">
        <v>750</v>
      </c>
    </row>
    <row r="14" spans="2:12" ht="12.75">
      <c r="B14" s="12" t="s">
        <v>38</v>
      </c>
      <c r="C14" s="12"/>
      <c r="D14" s="15">
        <v>250</v>
      </c>
      <c r="E14" s="12" t="s">
        <v>28</v>
      </c>
      <c r="G14" s="12" t="s">
        <v>54</v>
      </c>
      <c r="H14" s="14">
        <v>0</v>
      </c>
      <c r="I14" s="14">
        <v>0</v>
      </c>
      <c r="J14" s="14">
        <v>1050</v>
      </c>
      <c r="K14" s="14">
        <v>1050</v>
      </c>
      <c r="L14" s="14">
        <v>1500</v>
      </c>
    </row>
    <row r="15" spans="2:12" ht="12.75">
      <c r="B15" s="12" t="s">
        <v>39</v>
      </c>
      <c r="C15" s="12"/>
      <c r="D15" s="15">
        <v>150</v>
      </c>
      <c r="E15" s="12" t="s">
        <v>28</v>
      </c>
      <c r="G15" s="12" t="s">
        <v>47</v>
      </c>
      <c r="H15" s="14">
        <v>100</v>
      </c>
      <c r="I15" s="14">
        <v>100</v>
      </c>
      <c r="J15" s="14">
        <v>100</v>
      </c>
      <c r="K15" s="14">
        <v>100</v>
      </c>
      <c r="L15" s="14">
        <v>100</v>
      </c>
    </row>
    <row r="16" spans="2:12" ht="12.75">
      <c r="B16" s="12" t="s">
        <v>40</v>
      </c>
      <c r="C16" s="12"/>
      <c r="D16" s="15">
        <v>500</v>
      </c>
      <c r="E16" s="12" t="s">
        <v>28</v>
      </c>
      <c r="G16" s="12" t="s">
        <v>56</v>
      </c>
      <c r="H16" s="19">
        <v>0</v>
      </c>
      <c r="I16" s="19">
        <v>0</v>
      </c>
      <c r="J16" s="20">
        <f>Übersicht!I12*100*0.15</f>
        <v>900</v>
      </c>
      <c r="K16" s="20">
        <f>Übersicht!I14*100*0.15</f>
        <v>1500</v>
      </c>
      <c r="L16" s="20">
        <f>Übersicht!I16*100*0.15</f>
        <v>2640</v>
      </c>
    </row>
    <row r="17" spans="2:12" ht="12.75">
      <c r="B17" s="12" t="s">
        <v>41</v>
      </c>
      <c r="C17" s="12"/>
      <c r="D17" s="15">
        <v>200</v>
      </c>
      <c r="E17" s="12" t="s">
        <v>28</v>
      </c>
      <c r="G17" s="12" t="s">
        <v>48</v>
      </c>
      <c r="H17" s="19">
        <v>0</v>
      </c>
      <c r="I17" s="19">
        <v>0</v>
      </c>
      <c r="J17" s="20">
        <f>Übersicht!I12*100*0.05</f>
        <v>300</v>
      </c>
      <c r="K17" s="20">
        <f>Übersicht!I14*100*0.05</f>
        <v>500</v>
      </c>
      <c r="L17" s="20">
        <f>Übersicht!I16*100*0.05</f>
        <v>880</v>
      </c>
    </row>
    <row r="18" spans="2:12" ht="12.75">
      <c r="B18" s="4"/>
      <c r="C18" s="4"/>
      <c r="D18" s="4"/>
      <c r="E18" s="4"/>
      <c r="G18" s="12" t="s">
        <v>41</v>
      </c>
      <c r="H18" s="14">
        <v>125</v>
      </c>
      <c r="I18" s="14">
        <v>125</v>
      </c>
      <c r="J18" s="14">
        <v>250</v>
      </c>
      <c r="K18" s="14">
        <v>250</v>
      </c>
      <c r="L18" s="14">
        <v>250</v>
      </c>
    </row>
    <row r="19" spans="2:12" ht="12.75">
      <c r="B19" s="12" t="s">
        <v>42</v>
      </c>
      <c r="C19" s="12"/>
      <c r="D19" s="23">
        <f>SUM(D10:D17)</f>
        <v>18900</v>
      </c>
      <c r="E19" s="12" t="s">
        <v>28</v>
      </c>
      <c r="G19" s="4"/>
      <c r="H19" s="18"/>
      <c r="I19" s="18"/>
      <c r="J19" s="18"/>
      <c r="K19" s="18"/>
      <c r="L19" s="18"/>
    </row>
    <row r="20" spans="2:12" ht="12.75">
      <c r="B20" s="12" t="s">
        <v>55</v>
      </c>
      <c r="C20" s="12"/>
      <c r="D20" s="24">
        <f>1/Übersicht!E24*100</f>
        <v>6.666666666666667</v>
      </c>
      <c r="E20" s="12" t="s">
        <v>15</v>
      </c>
      <c r="G20" s="12" t="s">
        <v>24</v>
      </c>
      <c r="H20" s="19">
        <f>SUM(H11:H18)</f>
        <v>1125</v>
      </c>
      <c r="I20" s="19">
        <f>SUM(I11:I18)</f>
        <v>1325</v>
      </c>
      <c r="J20" s="19">
        <f>SUM(J11:J18)</f>
        <v>4850</v>
      </c>
      <c r="K20" s="19">
        <f>SUM(K11:K18)</f>
        <v>5400</v>
      </c>
      <c r="L20" s="19">
        <f>SUM(L11:L18)</f>
        <v>7520</v>
      </c>
    </row>
    <row r="21" spans="2:12" ht="12.75">
      <c r="B21" s="4"/>
      <c r="C21" s="4"/>
      <c r="D21" s="4"/>
      <c r="E21" s="4"/>
      <c r="G21" s="4"/>
      <c r="H21" s="18"/>
      <c r="I21" s="18"/>
      <c r="J21" s="18"/>
      <c r="K21" s="18"/>
      <c r="L21" s="18"/>
    </row>
    <row r="22" spans="2:12" ht="12.75">
      <c r="B22" s="12" t="s">
        <v>43</v>
      </c>
      <c r="C22" s="12"/>
      <c r="D22" s="23">
        <f>D19*D20/100</f>
        <v>1260</v>
      </c>
      <c r="E22" s="12" t="s">
        <v>28</v>
      </c>
      <c r="G22" s="12" t="s">
        <v>55</v>
      </c>
      <c r="H22" s="21">
        <f>Übersicht!$H25</f>
        <v>6.666666666666667</v>
      </c>
      <c r="I22" s="21">
        <f>Übersicht!$H26</f>
        <v>6.666666666666667</v>
      </c>
      <c r="J22" s="21">
        <f>Übersicht!$H27</f>
        <v>20</v>
      </c>
      <c r="K22" s="21">
        <f>Übersicht!$H28</f>
        <v>6.666666666666667</v>
      </c>
      <c r="L22" s="21">
        <f>Übersicht!$H29</f>
        <v>60</v>
      </c>
    </row>
    <row r="23" spans="2:12" ht="12.75">
      <c r="B23" s="12" t="s">
        <v>44</v>
      </c>
      <c r="C23" s="12"/>
      <c r="D23" s="23">
        <f>D19*Übersicht!L3/100</f>
        <v>756</v>
      </c>
      <c r="E23" s="12" t="s">
        <v>28</v>
      </c>
      <c r="G23" s="12" t="s">
        <v>57</v>
      </c>
      <c r="H23" s="22">
        <f>H20*H22/100</f>
        <v>75</v>
      </c>
      <c r="I23" s="22">
        <f>I20*I22/100</f>
        <v>88.33333333333334</v>
      </c>
      <c r="J23" s="22">
        <f>J20*J22/100</f>
        <v>970</v>
      </c>
      <c r="K23" s="22">
        <f>K20*K22/100</f>
        <v>360</v>
      </c>
      <c r="L23" s="22">
        <f>L20*L22/100</f>
        <v>4512</v>
      </c>
    </row>
    <row r="24" spans="2:5" ht="12.75">
      <c r="B24" s="4"/>
      <c r="C24" s="4"/>
      <c r="D24" s="4"/>
      <c r="E24" s="4"/>
    </row>
    <row r="25" spans="2:9" ht="15">
      <c r="B25" s="17" t="s">
        <v>89</v>
      </c>
      <c r="C25" s="16"/>
      <c r="D25" s="25">
        <f>D23+D22</f>
        <v>2016</v>
      </c>
      <c r="E25" s="17" t="s">
        <v>28</v>
      </c>
      <c r="F25" s="11"/>
      <c r="G25" s="17" t="s">
        <v>89</v>
      </c>
      <c r="H25" s="26">
        <f>SUM(H23:L23)</f>
        <v>6005.333333333333</v>
      </c>
      <c r="I25" s="10" t="s">
        <v>28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&amp;L&amp;"Arial,Fett"&amp;12Obstbau - Deckungsbeitragsrechnung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8"/>
  <sheetViews>
    <sheetView showGridLines="0" tabSelected="1" zoomScalePageLayoutView="0" workbookViewId="0" topLeftCell="A1">
      <selection activeCell="C43" sqref="C43"/>
    </sheetView>
  </sheetViews>
  <sheetFormatPr defaultColWidth="11.421875" defaultRowHeight="12.75"/>
  <cols>
    <col min="1" max="1" width="2.00390625" style="0" customWidth="1"/>
    <col min="2" max="2" width="28.28125" style="0" customWidth="1"/>
    <col min="3" max="3" width="9.7109375" style="0" customWidth="1"/>
    <col min="4" max="4" width="10.28125" style="0" customWidth="1"/>
    <col min="5" max="5" width="10.00390625" style="0" customWidth="1"/>
    <col min="6" max="6" width="10.140625" style="0" customWidth="1"/>
    <col min="7" max="7" width="9.8515625" style="0" customWidth="1"/>
  </cols>
  <sheetData>
    <row r="1" ht="24" customHeight="1">
      <c r="B1" s="7" t="s">
        <v>59</v>
      </c>
    </row>
    <row r="4" spans="2:7" ht="12.75">
      <c r="B4" s="12"/>
      <c r="C4" s="13" t="s">
        <v>49</v>
      </c>
      <c r="D4" s="13" t="s">
        <v>50</v>
      </c>
      <c r="E4" s="13" t="s">
        <v>51</v>
      </c>
      <c r="F4" s="13" t="s">
        <v>52</v>
      </c>
      <c r="G4" s="13" t="s">
        <v>53</v>
      </c>
    </row>
    <row r="5" spans="2:7" ht="12.75">
      <c r="B5" s="12" t="s">
        <v>60</v>
      </c>
      <c r="C5" s="40">
        <v>350</v>
      </c>
      <c r="D5" s="40">
        <v>0</v>
      </c>
      <c r="E5" s="40">
        <v>0</v>
      </c>
      <c r="F5" s="40">
        <v>0</v>
      </c>
      <c r="G5" s="40">
        <v>0</v>
      </c>
    </row>
    <row r="6" spans="2:7" ht="12.75">
      <c r="B6" s="12" t="s">
        <v>61</v>
      </c>
      <c r="C6" s="40">
        <v>0</v>
      </c>
      <c r="D6" s="40">
        <v>270</v>
      </c>
      <c r="E6" s="40">
        <v>0</v>
      </c>
      <c r="F6" s="40">
        <v>0</v>
      </c>
      <c r="G6" s="40">
        <v>0</v>
      </c>
    </row>
    <row r="7" spans="2:7" ht="12.75">
      <c r="B7" s="12" t="s">
        <v>62</v>
      </c>
      <c r="C7" s="40">
        <v>0</v>
      </c>
      <c r="D7" s="40">
        <v>1</v>
      </c>
      <c r="E7" s="40">
        <v>0</v>
      </c>
      <c r="F7" s="40">
        <v>0</v>
      </c>
      <c r="G7" s="40">
        <v>1</v>
      </c>
    </row>
    <row r="8" spans="2:7" ht="12.75">
      <c r="B8" s="12" t="s">
        <v>68</v>
      </c>
      <c r="C8" s="40">
        <v>0</v>
      </c>
      <c r="D8" s="40">
        <v>10</v>
      </c>
      <c r="E8" s="40">
        <v>0</v>
      </c>
      <c r="F8" s="40">
        <v>0</v>
      </c>
      <c r="G8" s="40">
        <v>0</v>
      </c>
    </row>
    <row r="9" spans="2:7" ht="12.75">
      <c r="B9" s="12" t="s">
        <v>118</v>
      </c>
      <c r="C9" s="40">
        <v>0</v>
      </c>
      <c r="D9" s="40">
        <v>4</v>
      </c>
      <c r="E9" s="40">
        <v>40</v>
      </c>
      <c r="F9" s="40">
        <v>40</v>
      </c>
      <c r="G9" s="40">
        <v>40</v>
      </c>
    </row>
    <row r="10" spans="2:7" ht="12.75">
      <c r="B10" s="12" t="s">
        <v>63</v>
      </c>
      <c r="C10" s="40">
        <v>0</v>
      </c>
      <c r="D10" s="40">
        <v>8</v>
      </c>
      <c r="E10" s="40">
        <v>0</v>
      </c>
      <c r="F10" s="40">
        <v>0</v>
      </c>
      <c r="G10" s="40">
        <v>0</v>
      </c>
    </row>
    <row r="11" spans="2:7" ht="12.75">
      <c r="B11" s="12" t="s">
        <v>65</v>
      </c>
      <c r="C11" s="40">
        <v>0</v>
      </c>
      <c r="D11" s="40">
        <v>10</v>
      </c>
      <c r="E11" s="40">
        <v>0</v>
      </c>
      <c r="F11" s="40">
        <v>0</v>
      </c>
      <c r="G11" s="40">
        <v>0</v>
      </c>
    </row>
    <row r="12" spans="2:7" ht="12.75">
      <c r="B12" s="12" t="s">
        <v>64</v>
      </c>
      <c r="C12" s="40">
        <v>0</v>
      </c>
      <c r="D12" s="40">
        <v>6</v>
      </c>
      <c r="E12" s="40">
        <v>40</v>
      </c>
      <c r="F12" s="40">
        <v>100</v>
      </c>
      <c r="G12" s="40">
        <v>100</v>
      </c>
    </row>
    <row r="13" spans="2:7" ht="12.75">
      <c r="B13" s="12" t="s">
        <v>66</v>
      </c>
      <c r="C13" s="40">
        <v>0</v>
      </c>
      <c r="D13" s="40">
        <v>40</v>
      </c>
      <c r="E13" s="40">
        <v>40</v>
      </c>
      <c r="F13" s="40">
        <v>0</v>
      </c>
      <c r="G13" s="40">
        <v>0</v>
      </c>
    </row>
    <row r="14" spans="2:7" ht="12.75">
      <c r="B14" s="12" t="s">
        <v>67</v>
      </c>
      <c r="C14" s="40">
        <v>0</v>
      </c>
      <c r="D14" s="40">
        <v>0</v>
      </c>
      <c r="E14" s="40">
        <v>0</v>
      </c>
      <c r="F14" s="40">
        <v>0</v>
      </c>
      <c r="G14" s="40">
        <v>200</v>
      </c>
    </row>
    <row r="15" spans="2:7" ht="12.75">
      <c r="B15" s="12" t="s">
        <v>71</v>
      </c>
      <c r="C15" s="40">
        <v>0</v>
      </c>
      <c r="D15" s="40">
        <v>0</v>
      </c>
      <c r="E15" s="40">
        <v>10</v>
      </c>
      <c r="F15" s="40">
        <v>10</v>
      </c>
      <c r="G15" s="40">
        <v>10</v>
      </c>
    </row>
    <row r="16" spans="2:7" ht="12.75">
      <c r="B16" s="12" t="s">
        <v>46</v>
      </c>
      <c r="C16" s="40">
        <v>0</v>
      </c>
      <c r="D16" s="40">
        <v>10</v>
      </c>
      <c r="E16" s="40">
        <v>6</v>
      </c>
      <c r="F16" s="40">
        <v>5</v>
      </c>
      <c r="G16" s="40">
        <v>5</v>
      </c>
    </row>
    <row r="17" spans="2:7" ht="12.75">
      <c r="B17" s="12" t="s">
        <v>69</v>
      </c>
      <c r="C17" s="40">
        <v>0</v>
      </c>
      <c r="D17" s="40">
        <v>4</v>
      </c>
      <c r="E17" s="40">
        <v>8</v>
      </c>
      <c r="F17" s="40">
        <v>12</v>
      </c>
      <c r="G17" s="40">
        <v>12</v>
      </c>
    </row>
    <row r="18" spans="2:7" ht="12.75">
      <c r="B18" s="12" t="s">
        <v>70</v>
      </c>
      <c r="C18" s="40">
        <v>0</v>
      </c>
      <c r="D18" s="40">
        <v>0</v>
      </c>
      <c r="E18" s="40">
        <v>10</v>
      </c>
      <c r="F18" s="40">
        <v>10</v>
      </c>
      <c r="G18" s="40">
        <v>10</v>
      </c>
    </row>
    <row r="19" spans="2:7" ht="12.75">
      <c r="B19" s="12" t="s">
        <v>45</v>
      </c>
      <c r="C19" s="40">
        <v>0</v>
      </c>
      <c r="D19" s="40">
        <v>10</v>
      </c>
      <c r="E19" s="40">
        <v>20</v>
      </c>
      <c r="F19" s="40">
        <v>30</v>
      </c>
      <c r="G19" s="40">
        <v>30</v>
      </c>
    </row>
    <row r="20" spans="2:7" ht="12.75">
      <c r="B20" s="12" t="s">
        <v>72</v>
      </c>
      <c r="C20" s="40">
        <v>0</v>
      </c>
      <c r="D20" s="40">
        <v>5</v>
      </c>
      <c r="E20" s="40">
        <v>20</v>
      </c>
      <c r="F20" s="40">
        <v>20</v>
      </c>
      <c r="G20" s="40">
        <v>20</v>
      </c>
    </row>
    <row r="21" spans="2:7" ht="12.75">
      <c r="B21" s="12" t="s">
        <v>73</v>
      </c>
      <c r="C21" s="40">
        <v>0</v>
      </c>
      <c r="D21" s="40">
        <v>10</v>
      </c>
      <c r="E21" s="40">
        <v>0</v>
      </c>
      <c r="F21" s="40">
        <v>0</v>
      </c>
      <c r="G21" s="40">
        <v>0</v>
      </c>
    </row>
    <row r="22" spans="2:7" ht="12.75">
      <c r="B22" s="12" t="s">
        <v>77</v>
      </c>
      <c r="C22" s="40">
        <v>0</v>
      </c>
      <c r="D22" s="40">
        <v>0</v>
      </c>
      <c r="E22" s="40">
        <v>0</v>
      </c>
      <c r="F22" s="40">
        <v>0</v>
      </c>
      <c r="G22" s="40">
        <v>20</v>
      </c>
    </row>
    <row r="23" spans="2:7" ht="12.75">
      <c r="B23" s="12" t="s">
        <v>78</v>
      </c>
      <c r="C23" s="40">
        <v>0</v>
      </c>
      <c r="D23" s="40">
        <v>0</v>
      </c>
      <c r="E23" s="40">
        <v>10</v>
      </c>
      <c r="F23" s="40">
        <v>10</v>
      </c>
      <c r="G23" s="40">
        <v>10</v>
      </c>
    </row>
    <row r="24" spans="2:7" ht="12.75">
      <c r="B24" s="12" t="s">
        <v>74</v>
      </c>
      <c r="C24" s="20">
        <v>0</v>
      </c>
      <c r="D24" s="20">
        <v>0</v>
      </c>
      <c r="E24" s="20">
        <f>Übersicht!D12</f>
        <v>75</v>
      </c>
      <c r="F24" s="20">
        <f>Übersicht!D14</f>
        <v>125</v>
      </c>
      <c r="G24" s="20">
        <f>Übersicht!D16</f>
        <v>220</v>
      </c>
    </row>
    <row r="25" spans="2:7" ht="12.75">
      <c r="B25" s="12" t="s">
        <v>79</v>
      </c>
      <c r="C25" s="20">
        <v>0</v>
      </c>
      <c r="D25" s="20">
        <v>0</v>
      </c>
      <c r="E25" s="20">
        <f>Übersicht!D12/2.5</f>
        <v>30</v>
      </c>
      <c r="F25" s="20">
        <f>Übersicht!I14/2.5</f>
        <v>40</v>
      </c>
      <c r="G25" s="20">
        <f>Übersicht!I16/2.5</f>
        <v>70.4</v>
      </c>
    </row>
    <row r="26" spans="2:7" ht="12.75">
      <c r="B26" s="12" t="s">
        <v>80</v>
      </c>
      <c r="C26" s="20">
        <v>0</v>
      </c>
      <c r="D26" s="20">
        <v>0</v>
      </c>
      <c r="E26" s="20">
        <f>Übersicht!D12/2.9</f>
        <v>25.862068965517242</v>
      </c>
      <c r="F26" s="20">
        <f>Übersicht!I14/2.9</f>
        <v>34.48275862068966</v>
      </c>
      <c r="G26" s="20">
        <f>Übersicht!I16/2.9</f>
        <v>60.689655172413794</v>
      </c>
    </row>
    <row r="27" spans="2:7" ht="12.75">
      <c r="B27" s="12" t="s">
        <v>48</v>
      </c>
      <c r="C27" s="20">
        <v>0</v>
      </c>
      <c r="D27" s="20">
        <v>0</v>
      </c>
      <c r="E27" s="20">
        <f>Übersicht!D12/6</f>
        <v>12.5</v>
      </c>
      <c r="F27" s="20">
        <f>Übersicht!I14/6</f>
        <v>16.666666666666668</v>
      </c>
      <c r="G27" s="20">
        <f>Übersicht!I16/6</f>
        <v>29.333333333333332</v>
      </c>
    </row>
    <row r="28" spans="2:7" ht="12.75">
      <c r="B28" s="12" t="s">
        <v>41</v>
      </c>
      <c r="C28" s="40">
        <v>10</v>
      </c>
      <c r="D28" s="40">
        <v>10</v>
      </c>
      <c r="E28" s="40">
        <v>20</v>
      </c>
      <c r="F28" s="40">
        <v>25</v>
      </c>
      <c r="G28" s="40">
        <v>25</v>
      </c>
    </row>
    <row r="29" ht="12.75">
      <c r="B29" s="4"/>
    </row>
    <row r="30" spans="2:7" ht="12.75">
      <c r="B30" s="12" t="s">
        <v>81</v>
      </c>
      <c r="C30" s="34">
        <f>SUM(C5:C28)</f>
        <v>360</v>
      </c>
      <c r="D30" s="34">
        <f>SUM(D5:D28)</f>
        <v>398</v>
      </c>
      <c r="E30" s="34">
        <f>SUM(E5:E28)</f>
        <v>367.36206896551727</v>
      </c>
      <c r="F30" s="34">
        <f>SUM(F5:F28)</f>
        <v>478.14942528735634</v>
      </c>
      <c r="G30" s="34">
        <f>SUM(G5:G28)</f>
        <v>863.4229885057472</v>
      </c>
    </row>
    <row r="31" spans="2:7" ht="12.75">
      <c r="B31" s="12" t="s">
        <v>55</v>
      </c>
      <c r="C31" s="21">
        <f>Übersicht!$H25</f>
        <v>6.666666666666667</v>
      </c>
      <c r="D31" s="21">
        <f>Übersicht!$H26</f>
        <v>6.666666666666667</v>
      </c>
      <c r="E31" s="21">
        <f>Übersicht!$H27</f>
        <v>20</v>
      </c>
      <c r="F31" s="21">
        <f>Übersicht!$H28</f>
        <v>6.666666666666667</v>
      </c>
      <c r="G31" s="21">
        <f>Übersicht!$H29</f>
        <v>60</v>
      </c>
    </row>
    <row r="32" spans="2:7" ht="12.75">
      <c r="B32" s="12" t="s">
        <v>83</v>
      </c>
      <c r="C32" s="34">
        <f>C30*Übersicht!H25/100</f>
        <v>24</v>
      </c>
      <c r="D32" s="34">
        <f>D30*Übersicht!H26/100</f>
        <v>26.533333333333335</v>
      </c>
      <c r="E32" s="34">
        <f>E30*Übersicht!H27/100</f>
        <v>73.47241379310346</v>
      </c>
      <c r="F32" s="34">
        <f>F30*Übersicht!H28/100</f>
        <v>31.876628352490425</v>
      </c>
      <c r="G32" s="34">
        <f>G30*Übersicht!H29/100</f>
        <v>518.0537931034484</v>
      </c>
    </row>
    <row r="33" spans="2:7" ht="12.75">
      <c r="B33" s="4"/>
      <c r="C33" s="2"/>
      <c r="D33" s="2"/>
      <c r="E33" s="2"/>
      <c r="F33" s="2"/>
      <c r="G33" s="2"/>
    </row>
    <row r="34" spans="2:7" s="4" customFormat="1" ht="12.75">
      <c r="B34" s="12" t="s">
        <v>84</v>
      </c>
      <c r="C34" s="41">
        <f>SUM(C32:G32)</f>
        <v>673.9361685823756</v>
      </c>
      <c r="D34" s="2"/>
      <c r="E34" s="2"/>
      <c r="F34" s="2"/>
      <c r="G34" s="2"/>
    </row>
    <row r="35" spans="2:7" ht="12.75">
      <c r="B35" s="4"/>
      <c r="C35" s="42"/>
      <c r="D35" s="18"/>
      <c r="E35" s="18"/>
      <c r="F35" s="18"/>
      <c r="G35" s="18"/>
    </row>
    <row r="36" spans="2:7" ht="12.75">
      <c r="B36" s="27" t="s">
        <v>100</v>
      </c>
      <c r="C36" s="19">
        <f>Übersicht!L6</f>
        <v>55</v>
      </c>
      <c r="D36" s="2"/>
      <c r="E36" s="2"/>
      <c r="F36" s="2"/>
      <c r="G36" s="2"/>
    </row>
    <row r="37" spans="2:3" ht="12.75">
      <c r="B37" s="27" t="s">
        <v>98</v>
      </c>
      <c r="C37" s="41">
        <f>C34*60/100</f>
        <v>404.36170114942536</v>
      </c>
    </row>
    <row r="38" spans="2:3" ht="12.75">
      <c r="B38" s="12" t="s">
        <v>99</v>
      </c>
      <c r="C38" s="41">
        <f>C34-C37</f>
        <v>269.5744674329502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code</dc:creator>
  <cp:keywords/>
  <dc:description/>
  <cp:lastModifiedBy>Kreysa, Ulrike</cp:lastModifiedBy>
  <cp:lastPrinted>2003-11-21T17:55:42Z</cp:lastPrinted>
  <dcterms:created xsi:type="dcterms:W3CDTF">2003-07-21T13:06:33Z</dcterms:created>
  <dcterms:modified xsi:type="dcterms:W3CDTF">2014-01-31T09:12:21Z</dcterms:modified>
  <cp:category/>
  <cp:version/>
  <cp:contentType/>
  <cp:contentStatus/>
</cp:coreProperties>
</file>